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2013" sheetId="1" r:id="rId1"/>
    <sheet name="расчетный объём расходов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<sst xmlns="http://schemas.openxmlformats.org/spreadsheetml/2006/main" count="182" uniqueCount="70">
  <si>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</si>
  <si>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</si>
  <si>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</si>
  <si>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</si>
  <si>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</si>
  <si>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</si>
  <si>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</si>
  <si>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Луговое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</si>
  <si>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</si>
  <si>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</si>
  <si>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</si>
  <si>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</si>
  <si>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</si>
  <si>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</si>
  <si>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Луговской</t>
  </si>
  <si>
    <t>Х</t>
  </si>
  <si>
    <t xml:space="preserve">Общий объем межбюджетных трансфертов для финансового обеспечения необходимых расходных обязательств муниципальных образований  Сельских поселений, ДСБ (руб.) </t>
  </si>
  <si>
    <t xml:space="preserve">Остатки собственных средств (за исключением  средств от безвозмездных поступлений от организаций) на счетах по учету средств бюджета поселения на начало текущего финансового года       Оi(руб.) </t>
  </si>
  <si>
    <t xml:space="preserve">Объем безвозмездных поступлений из бюджета муниципального района в бюджет поселения в текущем финансовом году     БПi (руб.) </t>
  </si>
  <si>
    <t xml:space="preserve">Расчетный объём доходов бюджета поселения в текущем финансовом году                 Дi(руб.) </t>
  </si>
  <si>
    <t xml:space="preserve">Недостаток доходов бюджета поселения для финансового обеспечения необходимых расходных обязательств в текущем финансовом году              Нi(руб.) </t>
  </si>
  <si>
    <t xml:space="preserve">Расчетный объем необходимых расходных обязательств поселения в текущем финансовом году            Рi (руб.) </t>
  </si>
  <si>
    <t xml:space="preserve"> Нi/Бофi </t>
  </si>
  <si>
    <t xml:space="preserve">Фактические среднедушевые налоговые доходы бюджета поселения, поступившие за отчетный период (I квартал, первое полугодие, 9 месяцев) текущего финансового года, НДi (руб.) </t>
  </si>
  <si>
    <t xml:space="preserve">Индекс бюджетных расходов поселения, используемый при расчете и распределении дотаций на выравнивание бюджетной обеспеченности из районного фонда финансовой поддержки поселений в процессе формирования бюджета муниципального района на очередной финансовой год и плановый период,     ИБРi (руб.) </t>
  </si>
  <si>
    <t xml:space="preserve">Численность населения поселения по данным органов государственной статистики, используемая при расчете и распределении дотаций на выравнивание бюджетной обеспеченности из районного фонда финансовой поддержки поселений в процессе формирования бюджета муниципального района на очередной финансовой год и плановый период,                         Насi (руб.) </t>
  </si>
  <si>
    <t xml:space="preserve">Объем суммарных налоговых и неналоговых доходов бюджета поселения в текущем финансовом году ПДi(руб.) </t>
  </si>
  <si>
    <t xml:space="preserve">Уровень фактической бюджетной обеспеченности поселения, сложившийся по итогам исполнения бюджета поселения за I квартал, первое полугодие, 9 месяцев текущего финансового года, БОфi (руб.) </t>
  </si>
  <si>
    <t xml:space="preserve"> (НДi / ИБРi) / НД</t>
  </si>
  <si>
    <t>ДВСi / (Насi *  ИБРi * НД)</t>
  </si>
  <si>
    <t>Определение расчетного объема необходимых расходных обязательств муниципальных образований сельских поселений</t>
  </si>
  <si>
    <t>разделы</t>
  </si>
  <si>
    <t>Статья</t>
  </si>
  <si>
    <t>Выкатной</t>
  </si>
  <si>
    <t>Нялинское</t>
  </si>
  <si>
    <t>Итого</t>
  </si>
  <si>
    <t>Общий объем</t>
  </si>
  <si>
    <t>211</t>
  </si>
  <si>
    <t>213</t>
  </si>
  <si>
    <t>все, кроме</t>
  </si>
  <si>
    <t>все</t>
  </si>
  <si>
    <t>212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</si>
  <si>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</si>
  <si>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</si>
  <si>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</si>
  <si>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</si>
  <si>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</si>
  <si>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</si>
  <si>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</si>
  <si>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</si>
  <si>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</si>
  <si>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</si>
  <si>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</si>
  <si>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</si>
  <si>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340</t>
  </si>
  <si>
    <t>ВСЕГО</t>
  </si>
  <si>
    <t xml:space="preserve">Межбюджетные трансферты на сбалансированность бюджета поселения  ДСБi(руб.) </t>
  </si>
  <si>
    <t>Факт 2012 года</t>
  </si>
  <si>
    <t>Расчетный объем необходимых расходов на 2013 год</t>
  </si>
  <si>
    <t xml:space="preserve">По всем раздела увеличение составило 5,5% на индекс инфляции. Статьи 211, 213 по разделам 0800, 1100 расчитаны с учетом увеличения расходов на обеспечение перехода на новые системы оплаты труда (по данным СП) . Статья 251 отражена в 2012 году по фактическим раходам, в 2013 году отражены плановые показатели по соглашениям по передаче полномочий. </t>
  </si>
  <si>
    <t xml:space="preserve">Общий объем полученных поселением за отчетный период (I квартал, первое полугодие, 9 месяцев) текущего финансового года дотаций на выравнивание бюджетной обеспеченности, иных межбюджетных трансфертов на обеспечение сбалансированности бюджетов из бюджета муниципального района,                                      ДВСi (руб.) </t>
  </si>
  <si>
    <t>310</t>
  </si>
  <si>
    <t>Объем безвозмездных поступлений из бюджета муниципального района в бюджет поселения в текущем финансовом году     БПi (руб.)               ПЛАН НА 2013 год</t>
  </si>
  <si>
    <t>расходы за 2012 год в 241</t>
  </si>
  <si>
    <t>прочие расходы за 2012 год в 241</t>
  </si>
  <si>
    <t xml:space="preserve">прочие расходы за 2012 год + 5,5% </t>
  </si>
  <si>
    <t>расходы по 211 и 213 в 241 в 2013 году</t>
  </si>
  <si>
    <t>расчетный показатель по 241 в 2013 году</t>
  </si>
  <si>
    <t>Расчет иных межбюджетных трансфертов на обеспечение сбалансированности бюджетов поселений за 9 месяцев 2013 года</t>
  </si>
  <si>
    <t xml:space="preserve">Председатель комитета по финансам                                                                           Т.Ю. Горелик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</si>
</sst>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0.0%"/>
    <numFmt numFmtId="170" formatCode="#,##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0;[Red]\-#,##0.00;0.00"/>
    <numFmt numFmtId="184" formatCode="000"/>
    <numFmt numFmtId="185" formatCode="#,##0.00_ ;[Red]\-#,##0.00\ "/>
    <numFmt numFmtId="186" formatCode="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/>
      <protection/>
    </xf>
    <xf numFmtId="4" fontId="38" fillId="0" borderId="11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9" fontId="38" fillId="2" borderId="10" xfId="0" applyNumberFormat="1" applyFont="1" applyFill="1" applyBorder="1" applyAlignment="1" applyProtection="1">
      <alignment/>
      <protection/>
    </xf>
    <xf numFmtId="4" fontId="23" fillId="0" borderId="11" xfId="0" applyNumberFormat="1" applyFont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/>
      <protection/>
    </xf>
    <xf numFmtId="49" fontId="38" fillId="6" borderId="11" xfId="0" applyNumberFormat="1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34" borderId="11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 applyProtection="1">
      <alignment horizontal="center" vertical="center" wrapText="1"/>
      <protection/>
    </xf>
    <xf numFmtId="165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" fontId="49" fillId="35" borderId="11" xfId="62" applyNumberFormat="1" applyFont="1" applyFill="1" applyBorder="1" applyAlignment="1" applyProtection="1">
      <alignment vertical="center" wrapText="1"/>
      <protection/>
    </xf>
    <xf numFmtId="4" fontId="49" fillId="0" borderId="11" xfId="62" applyNumberFormat="1" applyFont="1" applyFill="1" applyBorder="1" applyAlignment="1" applyProtection="1">
      <alignment vertical="center" wrapText="1"/>
      <protection/>
    </xf>
    <xf numFmtId="4" fontId="4" fillId="0" borderId="11" xfId="62" applyNumberFormat="1" applyFont="1" applyFill="1" applyBorder="1" applyAlignment="1" applyProtection="1">
      <alignment vertical="center" wrapText="1"/>
      <protection/>
    </xf>
    <xf numFmtId="4" fontId="49" fillId="34" borderId="11" xfId="62" applyNumberFormat="1" applyFont="1" applyFill="1" applyBorder="1" applyAlignment="1" applyProtection="1">
      <alignment vertical="center" wrapText="1"/>
      <protection/>
    </xf>
    <xf numFmtId="182" fontId="49" fillId="35" borderId="11" xfId="62" applyNumberFormat="1" applyFont="1" applyFill="1" applyBorder="1" applyAlignment="1" applyProtection="1">
      <alignment vertical="center" wrapText="1"/>
      <protection/>
    </xf>
    <xf numFmtId="165" fontId="49" fillId="35" borderId="11" xfId="62" applyNumberFormat="1" applyFont="1" applyFill="1" applyBorder="1" applyAlignment="1" applyProtection="1">
      <alignment horizontal="center" vertical="center" wrapText="1"/>
      <protection/>
    </xf>
    <xf numFmtId="4" fontId="48" fillId="35" borderId="11" xfId="62" applyNumberFormat="1" applyFont="1" applyFill="1" applyBorder="1" applyAlignment="1" applyProtection="1">
      <alignment vertical="center" wrapText="1"/>
      <protection/>
    </xf>
    <xf numFmtId="4" fontId="48" fillId="0" borderId="11" xfId="62" applyNumberFormat="1" applyFont="1" applyFill="1" applyBorder="1" applyAlignment="1" applyProtection="1">
      <alignment vertical="center" wrapText="1"/>
      <protection/>
    </xf>
    <xf numFmtId="4" fontId="2" fillId="0" borderId="11" xfId="62" applyNumberFormat="1" applyFont="1" applyFill="1" applyBorder="1" applyAlignment="1" applyProtection="1">
      <alignment vertical="center" wrapText="1"/>
      <protection/>
    </xf>
    <xf numFmtId="4" fontId="48" fillId="34" borderId="11" xfId="62" applyNumberFormat="1" applyFont="1" applyFill="1" applyBorder="1" applyAlignment="1" applyProtection="1">
      <alignment vertical="center" wrapText="1"/>
      <protection/>
    </xf>
    <xf numFmtId="170" fontId="48" fillId="0" borderId="11" xfId="62" applyNumberFormat="1" applyFont="1" applyFill="1" applyBorder="1" applyAlignment="1" applyProtection="1">
      <alignment vertical="center" wrapText="1"/>
      <protection/>
    </xf>
    <xf numFmtId="3" fontId="48" fillId="0" borderId="11" xfId="62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164" fontId="49" fillId="0" borderId="0" xfId="0" applyNumberFormat="1" applyFont="1" applyFill="1" applyAlignment="1" applyProtection="1">
      <alignment vertical="center" wrapText="1"/>
      <protection/>
    </xf>
    <xf numFmtId="2" fontId="49" fillId="0" borderId="0" xfId="0" applyNumberFormat="1" applyFont="1" applyFill="1" applyAlignment="1" applyProtection="1">
      <alignment vertical="center" wrapText="1"/>
      <protection/>
    </xf>
    <xf numFmtId="177" fontId="49" fillId="0" borderId="0" xfId="0" applyNumberFormat="1" applyFont="1" applyFill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4" fontId="38" fillId="0" borderId="11" xfId="0" applyNumberFormat="1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3" fontId="4" fillId="0" borderId="11" xfId="62" applyNumberFormat="1" applyFont="1" applyFill="1" applyBorder="1" applyAlignment="1" applyProtection="1">
      <alignment vertical="center" wrapText="1"/>
      <protection/>
    </xf>
    <xf numFmtId="170" fontId="4" fillId="0" borderId="11" xfId="62" applyNumberFormat="1" applyFont="1" applyFill="1" applyBorder="1" applyAlignment="1" applyProtection="1">
      <alignment vertical="center" wrapText="1"/>
      <protection/>
    </xf>
    <xf numFmtId="4" fontId="23" fillId="13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49" fontId="38" fillId="0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2" borderId="10" xfId="0" applyNumberFormat="1" applyFont="1" applyFill="1" applyBorder="1" applyAlignment="1" applyProtection="1">
      <alignment horizontal="center" vertical="center"/>
      <protection/>
    </xf>
    <xf numFmtId="4" fontId="0" fillId="2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4" fontId="0" fillId="6" borderId="11" xfId="0" applyNumberFormat="1" applyFont="1" applyFill="1" applyBorder="1" applyAlignment="1" applyProtection="1">
      <alignment horizontal="center" vertical="center"/>
      <protection/>
    </xf>
    <xf numFmtId="183" fontId="23" fillId="0" borderId="14" xfId="54" applyNumberFormat="1" applyFont="1" applyFill="1" applyBorder="1" applyAlignment="1" applyProtection="1">
      <alignment vertical="center"/>
      <protection/>
    </xf>
    <xf numFmtId="183" fontId="23" fillId="0" borderId="15" xfId="54" applyNumberFormat="1" applyFont="1" applyFill="1" applyBorder="1" applyAlignment="1" applyProtection="1">
      <alignment vertical="center"/>
      <protection/>
    </xf>
    <xf numFmtId="183" fontId="23" fillId="0" borderId="16" xfId="54" applyNumberFormat="1" applyFont="1" applyFill="1" applyBorder="1" applyAlignment="1" applyProtection="1">
      <alignment vertical="center"/>
      <protection/>
    </xf>
    <xf numFmtId="183" fontId="23" fillId="0" borderId="11" xfId="54" applyNumberFormat="1" applyFont="1" applyFill="1" applyBorder="1" applyAlignment="1" applyProtection="1">
      <alignment vertical="center"/>
      <protection/>
    </xf>
    <xf numFmtId="183" fontId="23" fillId="36" borderId="17" xfId="54" applyNumberFormat="1" applyFont="1" applyFill="1" applyBorder="1" applyAlignment="1" applyProtection="1">
      <alignment vertical="center"/>
      <protection/>
    </xf>
    <xf numFmtId="183" fontId="23" fillId="36" borderId="10" xfId="54" applyNumberFormat="1" applyFont="1" applyFill="1" applyBorder="1" applyAlignment="1" applyProtection="1">
      <alignment vertical="center"/>
      <protection/>
    </xf>
    <xf numFmtId="185" fontId="23" fillId="0" borderId="17" xfId="54" applyNumberFormat="1" applyFont="1" applyFill="1" applyBorder="1" applyAlignment="1" applyProtection="1">
      <alignment vertical="center"/>
      <protection/>
    </xf>
    <xf numFmtId="185" fontId="23" fillId="0" borderId="10" xfId="54" applyNumberFormat="1" applyFont="1" applyFill="1" applyBorder="1" applyAlignment="1" applyProtection="1">
      <alignment vertical="center"/>
      <protection/>
    </xf>
    <xf numFmtId="185" fontId="23" fillId="0" borderId="16" xfId="54" applyNumberFormat="1" applyFont="1" applyFill="1" applyBorder="1" applyAlignment="1" applyProtection="1">
      <alignment vertical="center"/>
      <protection/>
    </xf>
    <xf numFmtId="185" fontId="23" fillId="0" borderId="11" xfId="54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4" fontId="51" fillId="0" borderId="11" xfId="0" applyNumberFormat="1" applyFont="1" applyBorder="1" applyAlignment="1" applyProtection="1">
      <alignment/>
      <protection locked="0"/>
    </xf>
    <xf numFmtId="4" fontId="51" fillId="0" borderId="11" xfId="62" applyNumberFormat="1" applyFont="1" applyFill="1" applyBorder="1" applyAlignment="1" applyProtection="1">
      <alignment vertical="center" wrapText="1"/>
      <protection/>
    </xf>
    <xf numFmtId="4" fontId="51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/>
    </xf>
    <xf numFmtId="4" fontId="52" fillId="0" borderId="11" xfId="0" applyNumberFormat="1" applyFont="1" applyBorder="1" applyAlignment="1" applyProtection="1">
      <alignment horizontal="center" vertical="center"/>
      <protection/>
    </xf>
    <xf numFmtId="4" fontId="23" fillId="33" borderId="11" xfId="0" applyNumberFormat="1" applyFont="1" applyFill="1" applyBorder="1" applyAlignment="1" applyProtection="1">
      <alignment horizontal="center" vertical="center"/>
      <protection/>
    </xf>
    <xf numFmtId="4" fontId="23" fillId="37" borderId="11" xfId="0" applyNumberFormat="1" applyFont="1" applyFill="1" applyBorder="1" applyAlignment="1" applyProtection="1">
      <alignment horizontal="center" vertical="center"/>
      <protection/>
    </xf>
    <xf numFmtId="4" fontId="52" fillId="0" borderId="0" xfId="0" applyNumberFormat="1" applyFont="1" applyAlignment="1" applyProtection="1">
      <alignment/>
      <protection/>
    </xf>
    <xf numFmtId="4" fontId="23" fillId="38" borderId="11" xfId="0" applyNumberFormat="1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53" fillId="10" borderId="0" xfId="0" applyFont="1" applyFill="1" applyAlignment="1" applyProtection="1">
      <alignment horizontal="center"/>
      <protection/>
    </xf>
    <xf numFmtId="0" fontId="54" fillId="0" borderId="18" xfId="0" applyFont="1" applyBorder="1" applyAlignment="1" applyProtection="1">
      <alignment horizontal="center" vertical="center" textRotation="90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33" borderId="2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54" fillId="0" borderId="22" xfId="0" applyFont="1" applyBorder="1" applyAlignment="1" applyProtection="1">
      <alignment horizontal="center" vertical="center" textRotation="90" wrapText="1"/>
      <protection/>
    </xf>
    <xf numFmtId="0" fontId="0" fillId="0" borderId="18" xfId="0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0" zoomScaleNormal="80" zoomScalePageLayoutView="0" workbookViewId="0" topLeftCell="A1">
      <pane xSplit="1" topLeftCell="B1" activePane="topRight" state="frozen"/>
      <selection pane="topLeft" activeCell="A3" sqref="A3"/>
      <selection pane="topRight" activeCell="D20" sqref="D20"/>
    </sheetView>
  </sheetViews>
  <sheetFormatPr defaultColWidth="9.140625" defaultRowHeight="15"/>
  <cols>
    <col min="1" max="1" width="26.28125" style="16" customWidth="1"/>
    <col min="2" max="2" width="22.28125" style="39" customWidth="1"/>
    <col min="3" max="3" width="24.8515625" style="39" customWidth="1"/>
    <col min="4" max="4" width="24.00390625" style="39" customWidth="1"/>
    <col min="5" max="5" width="29.421875" style="39" customWidth="1"/>
    <col min="6" max="6" width="22.28125" style="39" customWidth="1"/>
    <col min="7" max="7" width="27.7109375" style="39" customWidth="1"/>
    <col min="8" max="8" width="27.140625" style="39" customWidth="1"/>
    <col min="9" max="9" width="34.7109375" style="39" customWidth="1"/>
    <col min="10" max="10" width="34.8515625" style="39" customWidth="1"/>
    <col min="11" max="11" width="37.7109375" style="39" customWidth="1"/>
    <col min="12" max="12" width="15.28125" style="40" customWidth="1"/>
    <col min="13" max="13" width="21.28125" style="40" customWidth="1"/>
    <col min="14" max="15" width="23.8515625" style="39" customWidth="1"/>
    <col min="16" max="16" width="23.57421875" style="39" customWidth="1"/>
    <col min="17" max="17" width="23.140625" style="39" customWidth="1"/>
    <col min="18" max="16384" width="9.140625" style="16" customWidth="1"/>
  </cols>
  <sheetData>
    <row r="1" spans="1:17" ht="24.7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24" customFormat="1" ht="315.75" customHeight="1">
      <c r="A2" s="17" t="s">
        <v>0</v>
      </c>
      <c r="B2" s="18" t="s">
        <v>21</v>
      </c>
      <c r="C2" s="19" t="s">
        <v>17</v>
      </c>
      <c r="D2" s="19" t="s">
        <v>26</v>
      </c>
      <c r="E2" s="19" t="s">
        <v>18</v>
      </c>
      <c r="F2" s="18" t="s">
        <v>19</v>
      </c>
      <c r="G2" s="20" t="s">
        <v>20</v>
      </c>
      <c r="H2" s="21" t="s">
        <v>23</v>
      </c>
      <c r="I2" s="21" t="s">
        <v>24</v>
      </c>
      <c r="J2" s="21" t="s">
        <v>60</v>
      </c>
      <c r="K2" s="21" t="s">
        <v>25</v>
      </c>
      <c r="L2" s="22" t="s">
        <v>28</v>
      </c>
      <c r="M2" s="22" t="s">
        <v>29</v>
      </c>
      <c r="N2" s="23" t="s">
        <v>27</v>
      </c>
      <c r="O2" s="22" t="s">
        <v>22</v>
      </c>
      <c r="P2" s="18" t="s">
        <v>16</v>
      </c>
      <c r="Q2" s="20" t="s">
        <v>56</v>
      </c>
    </row>
    <row r="3" spans="1:17" ht="18.75">
      <c r="A3" s="25" t="s">
        <v>1</v>
      </c>
      <c r="B3" s="26">
        <f>SUM('расчетный объём расходов'!E50)</f>
        <v>119819159.91925</v>
      </c>
      <c r="C3" s="27">
        <v>26923846.97</v>
      </c>
      <c r="D3" s="71">
        <v>20438000</v>
      </c>
      <c r="E3" s="28">
        <v>112301182.3</v>
      </c>
      <c r="F3" s="26">
        <f>SUM(C3:E3)</f>
        <v>159663029.26999998</v>
      </c>
      <c r="G3" s="29">
        <f>SUM(B3-F3)</f>
        <v>-39843869.350749984</v>
      </c>
      <c r="H3" s="72">
        <v>13690820.93</v>
      </c>
      <c r="I3" s="46">
        <v>0.829</v>
      </c>
      <c r="J3" s="28">
        <v>65549100</v>
      </c>
      <c r="K3" s="45">
        <v>5288</v>
      </c>
      <c r="L3" s="30">
        <f>SUM((H3/I3)/H$15)</f>
        <v>0.4914543042854751</v>
      </c>
      <c r="M3" s="30">
        <f>SUM(J3/(K3*I3*H$15))</f>
        <v>0.0004449681638651425</v>
      </c>
      <c r="N3" s="29">
        <f>SUM(L3:M3)</f>
        <v>0.49189927244934023</v>
      </c>
      <c r="O3" s="26"/>
      <c r="P3" s="31" t="s">
        <v>15</v>
      </c>
      <c r="Q3" s="29">
        <f>SUM((O3/O$15)*P$15)</f>
        <v>0</v>
      </c>
    </row>
    <row r="4" spans="1:17" ht="18.75">
      <c r="A4" s="25" t="s">
        <v>2</v>
      </c>
      <c r="B4" s="26">
        <f>SUM('расчетный объём расходов'!K50)</f>
        <v>33689405.9536</v>
      </c>
      <c r="C4" s="27">
        <v>3399415.48</v>
      </c>
      <c r="D4" s="71">
        <v>3611000</v>
      </c>
      <c r="E4" s="28">
        <v>30003608.95</v>
      </c>
      <c r="F4" s="26">
        <f aca="true" t="shared" si="0" ref="F4:F14">SUM(C4:E4)</f>
        <v>37014024.43</v>
      </c>
      <c r="G4" s="29">
        <f aca="true" t="shared" si="1" ref="G4:G14">SUM(B4-F4)</f>
        <v>-3324618.476400003</v>
      </c>
      <c r="H4" s="72">
        <v>3426570.45</v>
      </c>
      <c r="I4" s="46">
        <v>1.076</v>
      </c>
      <c r="J4" s="28">
        <v>14586000</v>
      </c>
      <c r="K4" s="45">
        <v>859</v>
      </c>
      <c r="L4" s="30">
        <f aca="true" t="shared" si="2" ref="L4:L14">SUM((H4/I4)/H$15)</f>
        <v>0.09476666067150036</v>
      </c>
      <c r="M4" s="30">
        <f aca="true" t="shared" si="3" ref="M4:M14">SUM(J4/(K4*I4*H$15))</f>
        <v>0.00046961175310877043</v>
      </c>
      <c r="N4" s="29">
        <f aca="true" t="shared" si="4" ref="N4:N14">SUM(L4:M4)</f>
        <v>0.09523627242460912</v>
      </c>
      <c r="O4" s="26"/>
      <c r="P4" s="31" t="s">
        <v>15</v>
      </c>
      <c r="Q4" s="29">
        <f aca="true" t="shared" si="5" ref="Q4:Q14">SUM((O4/O$15)*P$15)</f>
        <v>0</v>
      </c>
    </row>
    <row r="5" spans="1:17" ht="18.75">
      <c r="A5" s="25" t="s">
        <v>3</v>
      </c>
      <c r="B5" s="26">
        <f>SUM('расчетный объём расходов'!N50)</f>
        <v>49171410.3386</v>
      </c>
      <c r="C5" s="27">
        <v>171078.8</v>
      </c>
      <c r="D5" s="71">
        <v>4075746.52</v>
      </c>
      <c r="E5" s="28">
        <v>43555872.03</v>
      </c>
      <c r="F5" s="26">
        <f t="shared" si="0"/>
        <v>47802697.35</v>
      </c>
      <c r="G5" s="29">
        <f t="shared" si="1"/>
        <v>1368712.9886000007</v>
      </c>
      <c r="H5" s="72">
        <v>2514825.89</v>
      </c>
      <c r="I5" s="46">
        <v>1.099</v>
      </c>
      <c r="J5" s="28">
        <v>20413900</v>
      </c>
      <c r="K5" s="45">
        <v>1115</v>
      </c>
      <c r="L5" s="30">
        <f t="shared" si="2"/>
        <v>0.06809550011737742</v>
      </c>
      <c r="M5" s="30">
        <f t="shared" si="3"/>
        <v>0.0004957487258904052</v>
      </c>
      <c r="N5" s="29">
        <f t="shared" si="4"/>
        <v>0.06859124884326782</v>
      </c>
      <c r="O5" s="26">
        <f>SUM(G5/N5)</f>
        <v>19954629.9518111</v>
      </c>
      <c r="P5" s="31" t="s">
        <v>15</v>
      </c>
      <c r="Q5" s="29">
        <f t="shared" si="5"/>
        <v>1368800</v>
      </c>
    </row>
    <row r="6" spans="1:17" ht="18.75">
      <c r="A6" s="25" t="s">
        <v>4</v>
      </c>
      <c r="B6" s="26">
        <f>SUM('расчетный объём расходов'!O50)</f>
        <v>20216510.767699998</v>
      </c>
      <c r="C6" s="27">
        <v>1086993.94</v>
      </c>
      <c r="D6" s="71">
        <v>1615206.76</v>
      </c>
      <c r="E6" s="28">
        <v>22276466.91</v>
      </c>
      <c r="F6" s="26">
        <f t="shared" si="0"/>
        <v>24978667.61</v>
      </c>
      <c r="G6" s="29">
        <f t="shared" si="1"/>
        <v>-4762156.8423000015</v>
      </c>
      <c r="H6" s="72">
        <v>616298.6</v>
      </c>
      <c r="I6" s="46">
        <v>1.135</v>
      </c>
      <c r="J6" s="28">
        <v>17281600</v>
      </c>
      <c r="K6" s="45">
        <v>779</v>
      </c>
      <c r="L6" s="30">
        <f t="shared" si="2"/>
        <v>0.016158591549823586</v>
      </c>
      <c r="M6" s="30">
        <f t="shared" si="3"/>
        <v>0.0005816460900992801</v>
      </c>
      <c r="N6" s="29">
        <f t="shared" si="4"/>
        <v>0.016740237639922866</v>
      </c>
      <c r="O6" s="26"/>
      <c r="P6" s="31" t="s">
        <v>15</v>
      </c>
      <c r="Q6" s="29">
        <f t="shared" si="5"/>
        <v>0</v>
      </c>
    </row>
    <row r="7" spans="1:17" ht="18.75">
      <c r="A7" s="25" t="s">
        <v>5</v>
      </c>
      <c r="B7" s="26">
        <f>SUM('расчетный объём расходов'!J50)</f>
        <v>25275186.237349994</v>
      </c>
      <c r="C7" s="27">
        <v>645666.2</v>
      </c>
      <c r="D7" s="71">
        <v>3985589.61</v>
      </c>
      <c r="E7" s="28">
        <v>24379344.92</v>
      </c>
      <c r="F7" s="26">
        <f t="shared" si="0"/>
        <v>29010600.73</v>
      </c>
      <c r="G7" s="29">
        <f t="shared" si="1"/>
        <v>-3735414.492650006</v>
      </c>
      <c r="H7" s="72">
        <v>1417935.87</v>
      </c>
      <c r="I7" s="46">
        <v>1.177</v>
      </c>
      <c r="J7" s="28">
        <v>17453600</v>
      </c>
      <c r="K7" s="45">
        <v>905</v>
      </c>
      <c r="L7" s="30">
        <f t="shared" si="2"/>
        <v>0.03584992981970069</v>
      </c>
      <c r="M7" s="30">
        <f t="shared" si="3"/>
        <v>0.00048760501098745715</v>
      </c>
      <c r="N7" s="29">
        <f t="shared" si="4"/>
        <v>0.03633753483068815</v>
      </c>
      <c r="O7" s="26"/>
      <c r="P7" s="31" t="s">
        <v>15</v>
      </c>
      <c r="Q7" s="29">
        <f t="shared" si="5"/>
        <v>0</v>
      </c>
    </row>
    <row r="8" spans="1:17" ht="18.75">
      <c r="A8" s="25" t="s">
        <v>6</v>
      </c>
      <c r="B8" s="26">
        <f>SUM('расчетный объём расходов'!L50)</f>
        <v>31192117.34885</v>
      </c>
      <c r="C8" s="27">
        <v>3847025.06</v>
      </c>
      <c r="D8" s="71">
        <v>4526000</v>
      </c>
      <c r="E8" s="28">
        <v>29185798.48</v>
      </c>
      <c r="F8" s="26">
        <f t="shared" si="0"/>
        <v>37558823.54</v>
      </c>
      <c r="G8" s="29">
        <f t="shared" si="1"/>
        <v>-6366706.191149998</v>
      </c>
      <c r="H8" s="72">
        <v>3988378.27</v>
      </c>
      <c r="I8" s="46">
        <v>1.086</v>
      </c>
      <c r="J8" s="28">
        <v>22675600</v>
      </c>
      <c r="K8" s="45">
        <v>1350</v>
      </c>
      <c r="L8" s="30">
        <f t="shared" si="2"/>
        <v>0.10928855899378812</v>
      </c>
      <c r="M8" s="30">
        <f t="shared" si="3"/>
        <v>0.0004602601526428958</v>
      </c>
      <c r="N8" s="29">
        <f t="shared" si="4"/>
        <v>0.10974881914643102</v>
      </c>
      <c r="O8" s="26"/>
      <c r="P8" s="31" t="s">
        <v>15</v>
      </c>
      <c r="Q8" s="29">
        <f t="shared" si="5"/>
        <v>0</v>
      </c>
    </row>
    <row r="9" spans="1:17" ht="18.75">
      <c r="A9" s="25" t="s">
        <v>7</v>
      </c>
      <c r="B9" s="26">
        <f>SUM('расчетный объём расходов'!I50)</f>
        <v>68293127.97325</v>
      </c>
      <c r="C9" s="27">
        <v>6935832.3</v>
      </c>
      <c r="D9" s="71">
        <v>10457000</v>
      </c>
      <c r="E9" s="28">
        <v>62038458.7</v>
      </c>
      <c r="F9" s="26">
        <f t="shared" si="0"/>
        <v>79431291</v>
      </c>
      <c r="G9" s="29">
        <f t="shared" si="1"/>
        <v>-11138163.026749998</v>
      </c>
      <c r="H9" s="72">
        <v>3948749.63</v>
      </c>
      <c r="I9" s="46">
        <v>0.922</v>
      </c>
      <c r="J9" s="28">
        <v>47503700</v>
      </c>
      <c r="K9" s="45">
        <v>3195</v>
      </c>
      <c r="L9" s="30">
        <f t="shared" si="2"/>
        <v>0.12744912573833184</v>
      </c>
      <c r="M9" s="30">
        <f t="shared" si="3"/>
        <v>0.0004798813119880699</v>
      </c>
      <c r="N9" s="29">
        <f t="shared" si="4"/>
        <v>0.1279290070503199</v>
      </c>
      <c r="O9" s="26"/>
      <c r="P9" s="31" t="s">
        <v>15</v>
      </c>
      <c r="Q9" s="29">
        <f t="shared" si="5"/>
        <v>0</v>
      </c>
    </row>
    <row r="10" spans="1:17" ht="18.75">
      <c r="A10" s="25" t="s">
        <v>8</v>
      </c>
      <c r="B10" s="26">
        <f>SUM('расчетный объём расходов'!G50)</f>
        <v>22213150.132</v>
      </c>
      <c r="C10" s="27">
        <v>5398138.73</v>
      </c>
      <c r="D10" s="71">
        <v>923000</v>
      </c>
      <c r="E10" s="28">
        <v>22634998.84</v>
      </c>
      <c r="F10" s="26">
        <f t="shared" si="0"/>
        <v>28956137.57</v>
      </c>
      <c r="G10" s="29">
        <f t="shared" si="1"/>
        <v>-6742987.438000001</v>
      </c>
      <c r="H10" s="72">
        <v>561781.58</v>
      </c>
      <c r="I10" s="46">
        <v>1.13</v>
      </c>
      <c r="J10" s="28">
        <v>16761400</v>
      </c>
      <c r="K10" s="45">
        <v>925</v>
      </c>
      <c r="L10" s="30">
        <f t="shared" si="2"/>
        <v>0.014794395864432855</v>
      </c>
      <c r="M10" s="30">
        <f t="shared" si="3"/>
        <v>0.00047719765151451454</v>
      </c>
      <c r="N10" s="29">
        <f t="shared" si="4"/>
        <v>0.01527159351594737</v>
      </c>
      <c r="O10" s="26"/>
      <c r="P10" s="31" t="s">
        <v>15</v>
      </c>
      <c r="Q10" s="29">
        <f t="shared" si="5"/>
        <v>0</v>
      </c>
    </row>
    <row r="11" spans="1:17" ht="18.75">
      <c r="A11" s="25" t="s">
        <v>9</v>
      </c>
      <c r="B11" s="26">
        <f>SUM('расчетный объём расходов'!D50)</f>
        <v>23762243.387549996</v>
      </c>
      <c r="C11" s="27">
        <v>2075243.75</v>
      </c>
      <c r="D11" s="71">
        <v>996000</v>
      </c>
      <c r="E11" s="28">
        <v>21811964.03</v>
      </c>
      <c r="F11" s="26">
        <f t="shared" si="0"/>
        <v>24883207.78</v>
      </c>
      <c r="G11" s="29">
        <f t="shared" si="1"/>
        <v>-1120964.3924500048</v>
      </c>
      <c r="H11" s="72">
        <v>556941.14</v>
      </c>
      <c r="I11" s="46">
        <v>1.096</v>
      </c>
      <c r="J11" s="28">
        <v>17570600</v>
      </c>
      <c r="K11" s="45">
        <v>1001</v>
      </c>
      <c r="L11" s="30">
        <f t="shared" si="2"/>
        <v>0.015121919743902925</v>
      </c>
      <c r="M11" s="30">
        <f t="shared" si="3"/>
        <v>0.0004765957265877967</v>
      </c>
      <c r="N11" s="29">
        <f t="shared" si="4"/>
        <v>0.015598515470490721</v>
      </c>
      <c r="O11" s="26"/>
      <c r="P11" s="31" t="s">
        <v>15</v>
      </c>
      <c r="Q11" s="29">
        <f t="shared" si="5"/>
        <v>0</v>
      </c>
    </row>
    <row r="12" spans="1:17" ht="18.75">
      <c r="A12" s="25" t="s">
        <v>10</v>
      </c>
      <c r="B12" s="26">
        <f>SUM('расчетный объём расходов'!F50)</f>
        <v>31259188.9074</v>
      </c>
      <c r="C12" s="27">
        <v>4873694.07</v>
      </c>
      <c r="D12" s="71">
        <v>1766854.41</v>
      </c>
      <c r="E12" s="28">
        <v>28995668.51</v>
      </c>
      <c r="F12" s="26">
        <f t="shared" si="0"/>
        <v>35636216.99</v>
      </c>
      <c r="G12" s="29">
        <f t="shared" si="1"/>
        <v>-4377028.082600001</v>
      </c>
      <c r="H12" s="72">
        <v>1693288.22</v>
      </c>
      <c r="I12" s="46">
        <v>1.042</v>
      </c>
      <c r="J12" s="28">
        <v>22723200</v>
      </c>
      <c r="K12" s="45">
        <v>1361</v>
      </c>
      <c r="L12" s="30">
        <f t="shared" si="2"/>
        <v>0.04835833635043326</v>
      </c>
      <c r="M12" s="30">
        <f t="shared" si="3"/>
        <v>0.0004768171091063753</v>
      </c>
      <c r="N12" s="29">
        <f t="shared" si="4"/>
        <v>0.048835153459539635</v>
      </c>
      <c r="O12" s="26"/>
      <c r="P12" s="31" t="s">
        <v>15</v>
      </c>
      <c r="Q12" s="29">
        <f t="shared" si="5"/>
        <v>0</v>
      </c>
    </row>
    <row r="13" spans="1:17" ht="18.75">
      <c r="A13" s="25" t="s">
        <v>11</v>
      </c>
      <c r="B13" s="26">
        <f>SUM('расчетный объём расходов'!H50)</f>
        <v>23327452.00745</v>
      </c>
      <c r="C13" s="27">
        <v>2343032.89</v>
      </c>
      <c r="D13" s="71">
        <v>864000</v>
      </c>
      <c r="E13" s="28">
        <v>21619912.76</v>
      </c>
      <c r="F13" s="26">
        <f t="shared" si="0"/>
        <v>24826945.650000002</v>
      </c>
      <c r="G13" s="29">
        <f t="shared" si="1"/>
        <v>-1499493.6425500028</v>
      </c>
      <c r="H13" s="72">
        <v>834253.04</v>
      </c>
      <c r="I13" s="46">
        <v>1.107</v>
      </c>
      <c r="J13" s="28">
        <v>16601700</v>
      </c>
      <c r="K13" s="45">
        <v>781</v>
      </c>
      <c r="L13" s="30">
        <f t="shared" si="2"/>
        <v>0.022426337853918357</v>
      </c>
      <c r="M13" s="30">
        <f t="shared" si="3"/>
        <v>0.00057142875452683</v>
      </c>
      <c r="N13" s="29">
        <f t="shared" si="4"/>
        <v>0.022997766608445186</v>
      </c>
      <c r="O13" s="26"/>
      <c r="P13" s="31" t="s">
        <v>15</v>
      </c>
      <c r="Q13" s="29">
        <f t="shared" si="5"/>
        <v>0</v>
      </c>
    </row>
    <row r="14" spans="1:17" ht="18.75">
      <c r="A14" s="25" t="s">
        <v>12</v>
      </c>
      <c r="B14" s="26">
        <f>SUM('расчетный объём расходов'!M50)</f>
        <v>13019092.803799998</v>
      </c>
      <c r="C14" s="27">
        <v>1850544.48</v>
      </c>
      <c r="D14" s="71">
        <v>509000</v>
      </c>
      <c r="E14" s="28">
        <v>10837012.67</v>
      </c>
      <c r="F14" s="26">
        <f t="shared" si="0"/>
        <v>13196557.15</v>
      </c>
      <c r="G14" s="29">
        <f t="shared" si="1"/>
        <v>-177464.34620000236</v>
      </c>
      <c r="H14" s="72">
        <v>354221.41</v>
      </c>
      <c r="I14" s="46">
        <v>1.828</v>
      </c>
      <c r="J14" s="28">
        <v>8419300</v>
      </c>
      <c r="K14" s="45">
        <v>289</v>
      </c>
      <c r="L14" s="30">
        <f t="shared" si="2"/>
        <v>0.005766427014994556</v>
      </c>
      <c r="M14" s="30">
        <f t="shared" si="3"/>
        <v>0.00047425305167773116</v>
      </c>
      <c r="N14" s="29">
        <f t="shared" si="4"/>
        <v>0.006240680066672288</v>
      </c>
      <c r="O14" s="26"/>
      <c r="P14" s="31" t="s">
        <v>15</v>
      </c>
      <c r="Q14" s="29">
        <f t="shared" si="5"/>
        <v>0</v>
      </c>
    </row>
    <row r="15" spans="1:17" s="38" customFormat="1" ht="18.75">
      <c r="A15" s="25" t="s">
        <v>13</v>
      </c>
      <c r="B15" s="32">
        <f>SUM(B3:B14)</f>
        <v>461238045.7767999</v>
      </c>
      <c r="C15" s="33">
        <f aca="true" t="shared" si="6" ref="C15:H15">SUM(C3:C14)</f>
        <v>59550512.67</v>
      </c>
      <c r="D15" s="33">
        <f t="shared" si="6"/>
        <v>53767397.3</v>
      </c>
      <c r="E15" s="34">
        <f t="shared" si="6"/>
        <v>429640289.09999996</v>
      </c>
      <c r="F15" s="32">
        <f t="shared" si="6"/>
        <v>542958199.0699999</v>
      </c>
      <c r="G15" s="35">
        <f t="shared" si="6"/>
        <v>-81720153.29319999</v>
      </c>
      <c r="H15" s="33">
        <f t="shared" si="6"/>
        <v>33604065.029999994</v>
      </c>
      <c r="I15" s="36"/>
      <c r="J15" s="33">
        <f>SUM(J3:J14)</f>
        <v>287539700</v>
      </c>
      <c r="K15" s="37">
        <f>SUM(K3:K14)</f>
        <v>17848</v>
      </c>
      <c r="L15" s="32"/>
      <c r="M15" s="32"/>
      <c r="N15" s="35"/>
      <c r="O15" s="32">
        <f>SUM(O3:O14)</f>
        <v>19954629.9518111</v>
      </c>
      <c r="P15" s="32">
        <v>1368800</v>
      </c>
      <c r="Q15" s="35">
        <f>SUM(Q3:Q14)</f>
        <v>1368800</v>
      </c>
    </row>
    <row r="16" ht="23.25" customHeight="1"/>
    <row r="17" spans="4:17" ht="18.75">
      <c r="D17" s="41"/>
      <c r="I17" s="40"/>
      <c r="J17" s="40"/>
      <c r="L17" s="39"/>
      <c r="M17" s="39"/>
      <c r="O17" s="16"/>
      <c r="P17" s="16"/>
      <c r="Q17" s="16"/>
    </row>
    <row r="18" spans="1:17" ht="56.25" customHeight="1">
      <c r="A18" s="96" t="s">
        <v>69</v>
      </c>
      <c r="B18" s="96"/>
      <c r="C18" s="96"/>
      <c r="D18" s="96"/>
      <c r="E18" s="96"/>
      <c r="F18" s="96"/>
      <c r="G18" s="96"/>
      <c r="H18" s="96"/>
      <c r="I18" s="40"/>
      <c r="J18" s="40"/>
      <c r="L18" s="39"/>
      <c r="M18" s="39"/>
      <c r="O18" s="16"/>
      <c r="P18" s="16"/>
      <c r="Q18" s="16"/>
    </row>
    <row r="19" spans="4:17" ht="18.75">
      <c r="D19" s="67"/>
      <c r="I19" s="40"/>
      <c r="J19" s="40"/>
      <c r="L19" s="39"/>
      <c r="M19" s="39"/>
      <c r="O19" s="16"/>
      <c r="P19" s="16"/>
      <c r="Q19" s="16"/>
    </row>
    <row r="20" spans="9:17" ht="18.75">
      <c r="I20" s="40"/>
      <c r="J20" s="40"/>
      <c r="L20" s="39"/>
      <c r="M20" s="39"/>
      <c r="O20" s="16"/>
      <c r="P20" s="16"/>
      <c r="Q20" s="16"/>
    </row>
    <row r="21" spans="9:17" ht="18.75">
      <c r="I21" s="40"/>
      <c r="J21" s="40"/>
      <c r="L21" s="39"/>
      <c r="M21" s="39"/>
      <c r="O21" s="16"/>
      <c r="P21" s="16"/>
      <c r="Q21" s="16"/>
    </row>
    <row r="22" spans="9:17" ht="18.75">
      <c r="I22" s="40"/>
      <c r="J22" s="40"/>
      <c r="L22" s="39"/>
      <c r="M22" s="39"/>
      <c r="O22" s="16"/>
      <c r="P22" s="16"/>
      <c r="Q22" s="16"/>
    </row>
    <row r="23" spans="9:17" ht="18.75">
      <c r="I23" s="40"/>
      <c r="J23" s="40"/>
      <c r="L23" s="39"/>
      <c r="M23" s="39"/>
      <c r="O23" s="16"/>
      <c r="P23" s="16"/>
      <c r="Q23" s="16"/>
    </row>
    <row r="24" spans="9:17" ht="18.75">
      <c r="I24" s="40"/>
      <c r="J24" s="40"/>
      <c r="L24" s="39"/>
      <c r="M24" s="39"/>
      <c r="O24" s="16"/>
      <c r="P24" s="16"/>
      <c r="Q24" s="16"/>
    </row>
    <row r="25" spans="9:17" ht="18.75">
      <c r="I25" s="40"/>
      <c r="J25" s="40"/>
      <c r="L25" s="39"/>
      <c r="M25" s="39"/>
      <c r="O25" s="16"/>
      <c r="P25" s="16"/>
      <c r="Q25" s="16"/>
    </row>
    <row r="26" spans="9:17" ht="18.75">
      <c r="I26" s="40"/>
      <c r="J26" s="40"/>
      <c r="L26" s="39"/>
      <c r="M26" s="39"/>
      <c r="O26" s="16"/>
      <c r="P26" s="16"/>
      <c r="Q26" s="16"/>
    </row>
    <row r="27" spans="9:17" ht="18.75">
      <c r="I27" s="40"/>
      <c r="J27" s="40"/>
      <c r="L27" s="39"/>
      <c r="M27" s="39"/>
      <c r="O27" s="16"/>
      <c r="P27" s="16"/>
      <c r="Q27" s="16"/>
    </row>
    <row r="28" spans="9:17" ht="18.75">
      <c r="I28" s="40"/>
      <c r="J28" s="40"/>
      <c r="L28" s="39"/>
      <c r="M28" s="39"/>
      <c r="O28" s="16"/>
      <c r="P28" s="16"/>
      <c r="Q28" s="16"/>
    </row>
    <row r="29" spans="9:17" ht="18.75">
      <c r="I29" s="40"/>
      <c r="J29" s="40"/>
      <c r="L29" s="39"/>
      <c r="M29" s="39"/>
      <c r="O29" s="16"/>
      <c r="P29" s="16"/>
      <c r="Q29" s="16"/>
    </row>
    <row r="30" spans="9:17" ht="18.75">
      <c r="I30" s="40"/>
      <c r="J30" s="40"/>
      <c r="L30" s="39"/>
      <c r="M30" s="39"/>
      <c r="O30" s="16"/>
      <c r="P30" s="16"/>
      <c r="Q30" s="16"/>
    </row>
  </sheetData>
  <sheetProtection/>
  <mergeCells count="1">
    <mergeCell ref="A18:H18"/>
  </mergeCells>
  <printOptions/>
  <pageMargins left="0.15748031496062992" right="0.15748031496062992" top="0.7480314960629921" bottom="0.7480314960629921" header="0.31496062992125984" footer="0.31496062992125984"/>
  <pageSetup fitToWidth="2" fitToHeight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9.140625" style="1" customWidth="1"/>
    <col min="2" max="2" width="12.00390625" style="1" bestFit="1" customWidth="1"/>
    <col min="3" max="3" width="9.140625" style="1" customWidth="1"/>
    <col min="4" max="4" width="14.7109375" style="1" customWidth="1"/>
    <col min="5" max="5" width="16.421875" style="1" bestFit="1" customWidth="1"/>
    <col min="6" max="6" width="13.7109375" style="1" bestFit="1" customWidth="1"/>
    <col min="7" max="7" width="17.00390625" style="1" customWidth="1"/>
    <col min="8" max="8" width="13.7109375" style="1" customWidth="1"/>
    <col min="9" max="9" width="13.7109375" style="1" bestFit="1" customWidth="1"/>
    <col min="10" max="10" width="14.421875" style="1" customWidth="1"/>
    <col min="11" max="11" width="13.7109375" style="1" bestFit="1" customWidth="1"/>
    <col min="12" max="13" width="14.421875" style="1" customWidth="1"/>
    <col min="14" max="14" width="13.7109375" style="1" bestFit="1" customWidth="1"/>
    <col min="15" max="15" width="14.28125" style="1" customWidth="1"/>
    <col min="16" max="16" width="16.28125" style="1" customWidth="1"/>
    <col min="17" max="16384" width="9.140625" style="1" customWidth="1"/>
  </cols>
  <sheetData>
    <row r="1" spans="1:16" ht="18.75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>
      <c r="A2" s="2"/>
      <c r="B2" s="2" t="s">
        <v>31</v>
      </c>
      <c r="C2" s="3" t="s">
        <v>32</v>
      </c>
      <c r="D2" s="4" t="s">
        <v>33</v>
      </c>
      <c r="E2" s="4" t="s">
        <v>1</v>
      </c>
      <c r="F2" s="4" t="s">
        <v>10</v>
      </c>
      <c r="G2" s="4" t="s">
        <v>8</v>
      </c>
      <c r="H2" s="4" t="s">
        <v>11</v>
      </c>
      <c r="I2" s="4" t="s">
        <v>14</v>
      </c>
      <c r="J2" s="4" t="s">
        <v>34</v>
      </c>
      <c r="K2" s="4" t="s">
        <v>2</v>
      </c>
      <c r="L2" s="4" t="s">
        <v>6</v>
      </c>
      <c r="M2" s="4" t="s">
        <v>12</v>
      </c>
      <c r="N2" s="4" t="s">
        <v>3</v>
      </c>
      <c r="O2" s="4" t="s">
        <v>4</v>
      </c>
      <c r="P2" s="4" t="s">
        <v>35</v>
      </c>
    </row>
    <row r="3" spans="1:16" ht="15">
      <c r="A3" s="83" t="s">
        <v>57</v>
      </c>
      <c r="B3" s="86" t="s">
        <v>36</v>
      </c>
      <c r="C3" s="5" t="s">
        <v>37</v>
      </c>
      <c r="D3" s="6">
        <f>SUM(D5+D7+D9)</f>
        <v>10648770.11</v>
      </c>
      <c r="E3" s="6">
        <f aca="true" t="shared" si="0" ref="E3:O3">SUM(E5+E7+E9)</f>
        <v>21992517.36</v>
      </c>
      <c r="F3" s="6">
        <f t="shared" si="0"/>
        <v>13457543.81</v>
      </c>
      <c r="G3" s="6">
        <f t="shared" si="0"/>
        <v>8258796.82</v>
      </c>
      <c r="H3" s="6">
        <f t="shared" si="0"/>
        <v>10210974.05</v>
      </c>
      <c r="I3" s="6">
        <f t="shared" si="0"/>
        <v>15668749.92</v>
      </c>
      <c r="J3" s="6">
        <f t="shared" si="0"/>
        <v>10078379.93</v>
      </c>
      <c r="K3" s="6">
        <f t="shared" si="0"/>
        <v>10588880.29</v>
      </c>
      <c r="L3" s="6">
        <f t="shared" si="0"/>
        <v>12762311.280000001</v>
      </c>
      <c r="M3" s="6">
        <f t="shared" si="0"/>
        <v>6083322.81</v>
      </c>
      <c r="N3" s="6">
        <f t="shared" si="0"/>
        <v>14876971.1</v>
      </c>
      <c r="O3" s="6">
        <f t="shared" si="0"/>
        <v>7253211.539999999</v>
      </c>
      <c r="P3" s="6">
        <f>SUM(D3:O3)</f>
        <v>141880429.01999998</v>
      </c>
    </row>
    <row r="4" spans="1:16" ht="15.75" thickBot="1">
      <c r="A4" s="84"/>
      <c r="B4" s="87"/>
      <c r="C4" s="5" t="s">
        <v>38</v>
      </c>
      <c r="D4" s="6">
        <f>SUM(D6+D8+D10)</f>
        <v>2836066.67</v>
      </c>
      <c r="E4" s="6">
        <f aca="true" t="shared" si="1" ref="E4:O4">SUM(E6+E8+E10)</f>
        <v>5429254.62</v>
      </c>
      <c r="F4" s="6">
        <f t="shared" si="1"/>
        <v>4191716.3899999997</v>
      </c>
      <c r="G4" s="6">
        <f t="shared" si="1"/>
        <v>2357341.54</v>
      </c>
      <c r="H4" s="6">
        <f t="shared" si="1"/>
        <v>2666868.66</v>
      </c>
      <c r="I4" s="6">
        <f t="shared" si="1"/>
        <v>4191634.82</v>
      </c>
      <c r="J4" s="6">
        <f t="shared" si="1"/>
        <v>2718071.89</v>
      </c>
      <c r="K4" s="6">
        <f t="shared" si="1"/>
        <v>2842207.71</v>
      </c>
      <c r="L4" s="6">
        <f t="shared" si="1"/>
        <v>4005949.1399999997</v>
      </c>
      <c r="M4" s="6">
        <f t="shared" si="1"/>
        <v>1692892.88</v>
      </c>
      <c r="N4" s="6">
        <f t="shared" si="1"/>
        <v>3309953.24</v>
      </c>
      <c r="O4" s="6">
        <f t="shared" si="1"/>
        <v>2774984.8400000003</v>
      </c>
      <c r="P4" s="6">
        <f>SUM(D4:O4)</f>
        <v>39016942.400000006</v>
      </c>
    </row>
    <row r="5" spans="1:16" ht="15" customHeight="1">
      <c r="A5" s="84"/>
      <c r="B5" s="88" t="s">
        <v>39</v>
      </c>
      <c r="C5" s="7" t="s">
        <v>37</v>
      </c>
      <c r="D5" s="57">
        <v>7778484.31</v>
      </c>
      <c r="E5" s="57">
        <v>21992517.36</v>
      </c>
      <c r="F5" s="57">
        <v>8872383.82</v>
      </c>
      <c r="G5" s="57">
        <v>6324549.9</v>
      </c>
      <c r="H5" s="57">
        <v>7579224.05</v>
      </c>
      <c r="I5" s="57">
        <v>15406122.6</v>
      </c>
      <c r="J5" s="57">
        <v>6726010.5</v>
      </c>
      <c r="K5" s="57">
        <v>8000683</v>
      </c>
      <c r="L5" s="57">
        <v>7589905.66</v>
      </c>
      <c r="M5" s="57">
        <v>4143166.71</v>
      </c>
      <c r="N5" s="58">
        <v>10848264.93</v>
      </c>
      <c r="O5" s="57">
        <v>6497305.14</v>
      </c>
      <c r="P5" s="6">
        <f aca="true" t="shared" si="2" ref="P5:P25">SUM(D5:O5)</f>
        <v>111758617.97999997</v>
      </c>
    </row>
    <row r="6" spans="1:16" ht="15">
      <c r="A6" s="84"/>
      <c r="B6" s="89"/>
      <c r="C6" s="5" t="s">
        <v>38</v>
      </c>
      <c r="D6" s="59">
        <v>1954628.7</v>
      </c>
      <c r="E6" s="59">
        <v>5429254.62</v>
      </c>
      <c r="F6" s="59">
        <v>2544055.82</v>
      </c>
      <c r="G6" s="59">
        <v>1750721.86</v>
      </c>
      <c r="H6" s="59">
        <v>1957734.42</v>
      </c>
      <c r="I6" s="59">
        <v>4191634.82</v>
      </c>
      <c r="J6" s="59">
        <v>1738287.14</v>
      </c>
      <c r="K6" s="59">
        <v>2089294.64</v>
      </c>
      <c r="L6" s="59">
        <v>2408434.38</v>
      </c>
      <c r="M6" s="59">
        <v>1142156.69</v>
      </c>
      <c r="N6" s="60">
        <v>2335586.36</v>
      </c>
      <c r="O6" s="59">
        <v>2553751.95</v>
      </c>
      <c r="P6" s="6">
        <f t="shared" si="2"/>
        <v>30095541.4</v>
      </c>
    </row>
    <row r="7" spans="1:16" ht="15">
      <c r="A7" s="84"/>
      <c r="B7" s="90">
        <v>8</v>
      </c>
      <c r="C7" s="49" t="s">
        <v>37</v>
      </c>
      <c r="D7" s="57">
        <v>2557615.75</v>
      </c>
      <c r="E7" s="52">
        <v>0</v>
      </c>
      <c r="F7" s="57">
        <v>4268409.73</v>
      </c>
      <c r="G7" s="57">
        <v>1826169.35</v>
      </c>
      <c r="H7" s="57">
        <v>2390750</v>
      </c>
      <c r="I7" s="57">
        <v>253342.51</v>
      </c>
      <c r="J7" s="57">
        <v>3051919.88</v>
      </c>
      <c r="K7" s="57">
        <v>2315480.44</v>
      </c>
      <c r="L7" s="57">
        <v>5053423.8</v>
      </c>
      <c r="M7" s="57">
        <v>1634995.26</v>
      </c>
      <c r="N7" s="58">
        <v>3933084.85</v>
      </c>
      <c r="O7" s="57">
        <v>720426.93</v>
      </c>
      <c r="P7" s="6">
        <f t="shared" si="2"/>
        <v>28005618.5</v>
      </c>
    </row>
    <row r="8" spans="1:16" ht="15">
      <c r="A8" s="84"/>
      <c r="B8" s="90"/>
      <c r="C8" s="49" t="s">
        <v>38</v>
      </c>
      <c r="D8" s="59">
        <v>757607.82</v>
      </c>
      <c r="E8" s="52">
        <v>0</v>
      </c>
      <c r="F8" s="59">
        <v>1539709.63</v>
      </c>
      <c r="G8" s="59">
        <v>574077.22</v>
      </c>
      <c r="H8" s="59">
        <v>638134.24</v>
      </c>
      <c r="I8" s="59">
        <v>0</v>
      </c>
      <c r="J8" s="59">
        <v>874161.07</v>
      </c>
      <c r="K8" s="59">
        <v>664352.76</v>
      </c>
      <c r="L8" s="59">
        <v>1535825.14</v>
      </c>
      <c r="M8" s="59">
        <v>461718.76</v>
      </c>
      <c r="N8" s="60">
        <v>948259.3</v>
      </c>
      <c r="O8" s="59">
        <v>212640.19</v>
      </c>
      <c r="P8" s="6">
        <f t="shared" si="2"/>
        <v>8206486.13</v>
      </c>
    </row>
    <row r="9" spans="1:16" ht="15">
      <c r="A9" s="84"/>
      <c r="B9" s="90">
        <v>11</v>
      </c>
      <c r="C9" s="5" t="s">
        <v>37</v>
      </c>
      <c r="D9" s="57">
        <v>312670.05</v>
      </c>
      <c r="E9" s="51">
        <v>0</v>
      </c>
      <c r="F9" s="57">
        <v>316750.26</v>
      </c>
      <c r="G9" s="57">
        <v>108077.57</v>
      </c>
      <c r="H9" s="57">
        <v>241000</v>
      </c>
      <c r="I9" s="57">
        <v>9284.81</v>
      </c>
      <c r="J9" s="57">
        <v>300449.55</v>
      </c>
      <c r="K9" s="57">
        <v>272716.85</v>
      </c>
      <c r="L9" s="57">
        <v>118981.82</v>
      </c>
      <c r="M9" s="57">
        <v>305160.84</v>
      </c>
      <c r="N9" s="58">
        <v>95621.32</v>
      </c>
      <c r="O9" s="57">
        <v>35479.47</v>
      </c>
      <c r="P9" s="6">
        <f t="shared" si="2"/>
        <v>2116192.5400000005</v>
      </c>
    </row>
    <row r="10" spans="1:16" ht="15">
      <c r="A10" s="84"/>
      <c r="B10" s="90"/>
      <c r="C10" s="5" t="s">
        <v>38</v>
      </c>
      <c r="D10" s="59">
        <v>123830.15</v>
      </c>
      <c r="E10" s="51">
        <v>0</v>
      </c>
      <c r="F10" s="59">
        <v>107950.94</v>
      </c>
      <c r="G10" s="59">
        <v>32542.46</v>
      </c>
      <c r="H10" s="59">
        <v>71000</v>
      </c>
      <c r="I10" s="59">
        <v>0</v>
      </c>
      <c r="J10" s="59">
        <v>105623.68</v>
      </c>
      <c r="K10" s="59">
        <v>88560.31</v>
      </c>
      <c r="L10" s="59">
        <v>61689.62</v>
      </c>
      <c r="M10" s="59">
        <v>89017.43</v>
      </c>
      <c r="N10" s="60">
        <v>26107.58</v>
      </c>
      <c r="O10" s="59">
        <v>8592.7</v>
      </c>
      <c r="P10" s="6">
        <f t="shared" si="2"/>
        <v>714914.87</v>
      </c>
    </row>
    <row r="11" spans="1:16" ht="15">
      <c r="A11" s="84"/>
      <c r="B11" s="8" t="s">
        <v>40</v>
      </c>
      <c r="C11" s="5" t="s">
        <v>41</v>
      </c>
      <c r="D11" s="61">
        <v>355960.42</v>
      </c>
      <c r="E11" s="61">
        <v>996300.97</v>
      </c>
      <c r="F11" s="61">
        <v>350500.71</v>
      </c>
      <c r="G11" s="61">
        <v>230385.6</v>
      </c>
      <c r="H11" s="61">
        <v>332846.5</v>
      </c>
      <c r="I11" s="61">
        <v>246866.45</v>
      </c>
      <c r="J11" s="61">
        <v>343131.06</v>
      </c>
      <c r="K11" s="61">
        <v>457465.06</v>
      </c>
      <c r="L11" s="61">
        <v>323055.89</v>
      </c>
      <c r="M11" s="61">
        <v>180752.92</v>
      </c>
      <c r="N11" s="62">
        <v>532133.6</v>
      </c>
      <c r="O11" s="61">
        <v>175643.8</v>
      </c>
      <c r="P11" s="6">
        <f t="shared" si="2"/>
        <v>4525042.98</v>
      </c>
    </row>
    <row r="12" spans="1:16" ht="15">
      <c r="A12" s="84"/>
      <c r="B12" s="8" t="s">
        <v>40</v>
      </c>
      <c r="C12" s="5" t="s">
        <v>42</v>
      </c>
      <c r="D12" s="63">
        <v>169128.75</v>
      </c>
      <c r="E12" s="63">
        <v>287625.62</v>
      </c>
      <c r="F12" s="63">
        <v>323376.64</v>
      </c>
      <c r="G12" s="63">
        <v>221758.79</v>
      </c>
      <c r="H12" s="63">
        <v>154403.97</v>
      </c>
      <c r="I12" s="63">
        <v>410629.99</v>
      </c>
      <c r="J12" s="63">
        <v>210884.97</v>
      </c>
      <c r="K12" s="63">
        <v>201545.16</v>
      </c>
      <c r="L12" s="63">
        <v>443233.64</v>
      </c>
      <c r="M12" s="63">
        <v>275508.4</v>
      </c>
      <c r="N12" s="64">
        <v>360994.57</v>
      </c>
      <c r="O12" s="63">
        <v>178142.88</v>
      </c>
      <c r="P12" s="6">
        <f t="shared" si="2"/>
        <v>3237233.3799999994</v>
      </c>
    </row>
    <row r="13" spans="1:16" ht="15">
      <c r="A13" s="84"/>
      <c r="B13" s="8" t="s">
        <v>40</v>
      </c>
      <c r="C13" s="5" t="s">
        <v>43</v>
      </c>
      <c r="D13" s="63">
        <v>289899.15</v>
      </c>
      <c r="E13" s="63">
        <v>92388.32</v>
      </c>
      <c r="F13" s="63">
        <v>556458.4</v>
      </c>
      <c r="G13" s="63">
        <v>447021.5</v>
      </c>
      <c r="H13" s="63">
        <v>277966.12</v>
      </c>
      <c r="I13" s="63">
        <v>114185.61</v>
      </c>
      <c r="J13" s="63">
        <v>145555.39</v>
      </c>
      <c r="K13" s="63">
        <v>65714.93</v>
      </c>
      <c r="L13" s="63">
        <v>110314.8</v>
      </c>
      <c r="M13" s="63">
        <v>67934</v>
      </c>
      <c r="N13" s="64">
        <v>605875.69</v>
      </c>
      <c r="O13" s="63">
        <v>119228.24</v>
      </c>
      <c r="P13" s="6">
        <f t="shared" si="2"/>
        <v>2892542.1500000004</v>
      </c>
    </row>
    <row r="14" spans="1:16" ht="15">
      <c r="A14" s="84"/>
      <c r="B14" s="8" t="s">
        <v>40</v>
      </c>
      <c r="C14" s="5" t="s">
        <v>44</v>
      </c>
      <c r="D14" s="63">
        <v>1565656.72</v>
      </c>
      <c r="E14" s="63">
        <v>1861571.81</v>
      </c>
      <c r="F14" s="63">
        <v>1586442.3</v>
      </c>
      <c r="G14" s="63">
        <v>858806.13</v>
      </c>
      <c r="H14" s="63">
        <v>1142581.69</v>
      </c>
      <c r="I14" s="63">
        <v>2365614.65</v>
      </c>
      <c r="J14" s="63">
        <v>1928295.39</v>
      </c>
      <c r="K14" s="63">
        <v>1117107.41</v>
      </c>
      <c r="L14" s="63">
        <v>3597396.46</v>
      </c>
      <c r="M14" s="63">
        <v>663732.08</v>
      </c>
      <c r="N14" s="64">
        <v>1614568.36</v>
      </c>
      <c r="O14" s="63">
        <v>1611020.96</v>
      </c>
      <c r="P14" s="6">
        <f t="shared" si="2"/>
        <v>19912793.960000005</v>
      </c>
    </row>
    <row r="15" spans="1:16" ht="15">
      <c r="A15" s="84"/>
      <c r="B15" s="8" t="s">
        <v>40</v>
      </c>
      <c r="C15" s="5" t="s">
        <v>45</v>
      </c>
      <c r="D15" s="63">
        <v>1728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39200</v>
      </c>
      <c r="K15" s="63">
        <v>0</v>
      </c>
      <c r="L15" s="63">
        <v>0</v>
      </c>
      <c r="M15" s="63">
        <v>0</v>
      </c>
      <c r="N15" s="64">
        <v>0</v>
      </c>
      <c r="O15" s="63">
        <v>99000</v>
      </c>
      <c r="P15" s="6">
        <f t="shared" si="2"/>
        <v>139928</v>
      </c>
    </row>
    <row r="16" spans="1:16" ht="15">
      <c r="A16" s="84"/>
      <c r="B16" s="8" t="s">
        <v>40</v>
      </c>
      <c r="C16" s="5" t="s">
        <v>46</v>
      </c>
      <c r="D16" s="63">
        <v>1762048.58</v>
      </c>
      <c r="E16" s="63">
        <v>33802252.96</v>
      </c>
      <c r="F16" s="63">
        <v>3106350.78</v>
      </c>
      <c r="G16" s="63">
        <v>3622113.87</v>
      </c>
      <c r="H16" s="63">
        <v>1444581.25</v>
      </c>
      <c r="I16" s="63">
        <v>5795634.9</v>
      </c>
      <c r="J16" s="63">
        <v>2947926.29</v>
      </c>
      <c r="K16" s="63">
        <v>4299877.06</v>
      </c>
      <c r="L16" s="63">
        <v>2524887.73</v>
      </c>
      <c r="M16" s="63">
        <v>785446.72</v>
      </c>
      <c r="N16" s="64">
        <v>4938004.97</v>
      </c>
      <c r="O16" s="63">
        <v>1098537.75</v>
      </c>
      <c r="P16" s="6">
        <f t="shared" si="2"/>
        <v>66127662.85999999</v>
      </c>
    </row>
    <row r="17" spans="1:16" ht="15">
      <c r="A17" s="84"/>
      <c r="B17" s="8" t="s">
        <v>40</v>
      </c>
      <c r="C17" s="5" t="s">
        <v>47</v>
      </c>
      <c r="D17" s="63">
        <v>1552887.47</v>
      </c>
      <c r="E17" s="63">
        <v>7091735.19</v>
      </c>
      <c r="F17" s="63">
        <v>2080113.27</v>
      </c>
      <c r="G17" s="63">
        <v>1243962.61</v>
      </c>
      <c r="H17" s="63">
        <v>1619010.81</v>
      </c>
      <c r="I17" s="63">
        <v>5191903.01</v>
      </c>
      <c r="J17" s="63">
        <v>1752463.22</v>
      </c>
      <c r="K17" s="63">
        <v>3844457.45</v>
      </c>
      <c r="L17" s="63">
        <v>2247853</v>
      </c>
      <c r="M17" s="63">
        <v>549893.17</v>
      </c>
      <c r="N17" s="64">
        <v>2211001</v>
      </c>
      <c r="O17" s="63">
        <v>1362369.42</v>
      </c>
      <c r="P17" s="6">
        <f t="shared" si="2"/>
        <v>30747649.619999997</v>
      </c>
    </row>
    <row r="18" spans="1:16" ht="15">
      <c r="A18" s="84"/>
      <c r="B18" s="8" t="s">
        <v>40</v>
      </c>
      <c r="C18" s="5" t="s">
        <v>48</v>
      </c>
      <c r="D18" s="63">
        <v>0</v>
      </c>
      <c r="E18" s="63">
        <v>28524167.27</v>
      </c>
      <c r="F18" s="63">
        <v>0</v>
      </c>
      <c r="G18" s="63">
        <v>0</v>
      </c>
      <c r="H18" s="63">
        <v>0</v>
      </c>
      <c r="I18" s="63">
        <v>20650864.57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  <c r="O18" s="63">
        <v>2506375.25</v>
      </c>
      <c r="P18" s="6">
        <f t="shared" si="2"/>
        <v>51681407.09</v>
      </c>
    </row>
    <row r="19" spans="1:16" ht="15">
      <c r="A19" s="84"/>
      <c r="B19" s="8" t="s">
        <v>40</v>
      </c>
      <c r="C19" s="5" t="s">
        <v>49</v>
      </c>
      <c r="D19" s="63">
        <v>0</v>
      </c>
      <c r="E19" s="63">
        <v>930874.65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63">
        <v>0</v>
      </c>
      <c r="P19" s="6">
        <f t="shared" si="2"/>
        <v>930874.65</v>
      </c>
    </row>
    <row r="20" spans="1:16" ht="15">
      <c r="A20" s="84"/>
      <c r="B20" s="9" t="s">
        <v>40</v>
      </c>
      <c r="C20" s="5" t="s">
        <v>50</v>
      </c>
      <c r="D20" s="63">
        <v>873767</v>
      </c>
      <c r="E20" s="63">
        <v>10000</v>
      </c>
      <c r="F20" s="63">
        <v>865840</v>
      </c>
      <c r="G20" s="63">
        <v>562978</v>
      </c>
      <c r="H20" s="63">
        <v>460779</v>
      </c>
      <c r="I20" s="63">
        <v>2998305</v>
      </c>
      <c r="J20" s="63">
        <v>523435</v>
      </c>
      <c r="K20" s="63">
        <v>657223.55</v>
      </c>
      <c r="L20" s="63">
        <v>802960</v>
      </c>
      <c r="M20" s="63">
        <v>174861</v>
      </c>
      <c r="N20" s="64">
        <v>752680.74</v>
      </c>
      <c r="O20" s="63">
        <v>443691</v>
      </c>
      <c r="P20" s="6">
        <f t="shared" si="2"/>
        <v>9126520.29</v>
      </c>
    </row>
    <row r="21" spans="1:16" ht="15">
      <c r="A21" s="84"/>
      <c r="B21" s="8" t="s">
        <v>40</v>
      </c>
      <c r="C21" s="5" t="s">
        <v>51</v>
      </c>
      <c r="D21" s="63">
        <v>30000</v>
      </c>
      <c r="E21" s="63">
        <v>229382</v>
      </c>
      <c r="F21" s="63">
        <v>55000</v>
      </c>
      <c r="G21" s="63">
        <v>125000</v>
      </c>
      <c r="H21" s="63">
        <v>0</v>
      </c>
      <c r="I21" s="63">
        <v>79055</v>
      </c>
      <c r="J21" s="63">
        <v>40000</v>
      </c>
      <c r="K21" s="63">
        <v>3500000</v>
      </c>
      <c r="L21" s="63">
        <v>80000</v>
      </c>
      <c r="M21" s="63">
        <v>30000</v>
      </c>
      <c r="N21" s="64">
        <v>50000</v>
      </c>
      <c r="O21" s="63">
        <v>20000</v>
      </c>
      <c r="P21" s="6">
        <f t="shared" si="2"/>
        <v>4238437</v>
      </c>
    </row>
    <row r="22" spans="1:16" ht="15">
      <c r="A22" s="84"/>
      <c r="B22" s="8" t="s">
        <v>40</v>
      </c>
      <c r="C22" s="5" t="s">
        <v>52</v>
      </c>
      <c r="D22" s="63">
        <v>60000</v>
      </c>
      <c r="E22" s="63">
        <v>120000</v>
      </c>
      <c r="F22" s="63">
        <v>60000</v>
      </c>
      <c r="G22" s="63">
        <v>189804</v>
      </c>
      <c r="H22" s="63">
        <v>60000</v>
      </c>
      <c r="I22" s="63">
        <v>228333.33</v>
      </c>
      <c r="J22" s="63">
        <v>123576</v>
      </c>
      <c r="K22" s="63">
        <v>0</v>
      </c>
      <c r="L22" s="63">
        <v>120000</v>
      </c>
      <c r="M22" s="63">
        <v>60000</v>
      </c>
      <c r="N22" s="64">
        <v>65000</v>
      </c>
      <c r="O22" s="63">
        <v>139413.52</v>
      </c>
      <c r="P22" s="6">
        <f t="shared" si="2"/>
        <v>1226126.85</v>
      </c>
    </row>
    <row r="23" spans="1:16" ht="15">
      <c r="A23" s="84"/>
      <c r="B23" s="8" t="s">
        <v>40</v>
      </c>
      <c r="C23" s="5" t="s">
        <v>53</v>
      </c>
      <c r="D23" s="63">
        <v>340731.23</v>
      </c>
      <c r="E23" s="63">
        <v>279553.98</v>
      </c>
      <c r="F23" s="63">
        <v>593799.75</v>
      </c>
      <c r="G23" s="63">
        <v>181967.01</v>
      </c>
      <c r="H23" s="63">
        <v>351850.77</v>
      </c>
      <c r="I23" s="63">
        <v>1725875.45</v>
      </c>
      <c r="J23" s="63">
        <v>284480</v>
      </c>
      <c r="K23" s="63">
        <v>239838.64</v>
      </c>
      <c r="L23" s="63">
        <v>1498230.61</v>
      </c>
      <c r="M23" s="63">
        <v>191466.44</v>
      </c>
      <c r="N23" s="64">
        <v>503598.05</v>
      </c>
      <c r="O23" s="63">
        <v>249598.32</v>
      </c>
      <c r="P23" s="6">
        <f t="shared" si="2"/>
        <v>6440990.250000001</v>
      </c>
    </row>
    <row r="24" spans="1:16" ht="15">
      <c r="A24" s="84"/>
      <c r="B24" s="8" t="s">
        <v>40</v>
      </c>
      <c r="C24" s="5" t="s">
        <v>61</v>
      </c>
      <c r="D24" s="63">
        <v>954105</v>
      </c>
      <c r="E24" s="63">
        <v>8789242.47</v>
      </c>
      <c r="F24" s="63">
        <v>1406360</v>
      </c>
      <c r="G24" s="63">
        <v>1061487</v>
      </c>
      <c r="H24" s="63">
        <v>1497903.27</v>
      </c>
      <c r="I24" s="63">
        <v>764900.86</v>
      </c>
      <c r="J24" s="63">
        <v>1608598.41</v>
      </c>
      <c r="K24" s="63">
        <v>2546041.01</v>
      </c>
      <c r="L24" s="63">
        <v>508260</v>
      </c>
      <c r="M24" s="63">
        <v>868993</v>
      </c>
      <c r="N24" s="64">
        <v>1863654.2</v>
      </c>
      <c r="O24" s="63">
        <v>686304.5</v>
      </c>
      <c r="P24" s="6">
        <f t="shared" si="2"/>
        <v>22555849.72</v>
      </c>
    </row>
    <row r="25" spans="1:16" ht="15">
      <c r="A25" s="84"/>
      <c r="B25" s="8" t="s">
        <v>40</v>
      </c>
      <c r="C25" s="5" t="s">
        <v>54</v>
      </c>
      <c r="D25" s="65">
        <v>1124979.8</v>
      </c>
      <c r="E25" s="65">
        <v>1437382.48</v>
      </c>
      <c r="F25" s="65">
        <v>448587.49</v>
      </c>
      <c r="G25" s="65">
        <v>968630.26</v>
      </c>
      <c r="H25" s="65">
        <v>741286.43</v>
      </c>
      <c r="I25" s="65">
        <v>3792616.13</v>
      </c>
      <c r="J25" s="65">
        <v>780542.79</v>
      </c>
      <c r="K25" s="65">
        <v>445272.57</v>
      </c>
      <c r="L25" s="65">
        <v>848837.36</v>
      </c>
      <c r="M25" s="65">
        <v>537719.11</v>
      </c>
      <c r="N25" s="66">
        <v>2647161.15</v>
      </c>
      <c r="O25" s="65">
        <v>874988.62</v>
      </c>
      <c r="P25" s="6">
        <f t="shared" si="2"/>
        <v>14648004.189999998</v>
      </c>
    </row>
    <row r="26" spans="1:16" ht="15.75" thickBot="1">
      <c r="A26" s="85"/>
      <c r="B26" s="10"/>
      <c r="C26" s="11" t="s">
        <v>55</v>
      </c>
      <c r="D26" s="53">
        <f aca="true" t="shared" si="3" ref="D26:P26">SUM(D5:D25)</f>
        <v>22565728.900000002</v>
      </c>
      <c r="E26" s="53">
        <f t="shared" si="3"/>
        <v>111874249.7</v>
      </c>
      <c r="F26" s="53">
        <f t="shared" si="3"/>
        <v>29082089.540000003</v>
      </c>
      <c r="G26" s="53">
        <f t="shared" si="3"/>
        <v>20330053.130000006</v>
      </c>
      <c r="H26" s="53">
        <f t="shared" si="3"/>
        <v>20961052.519999996</v>
      </c>
      <c r="I26" s="53">
        <f t="shared" si="3"/>
        <v>64225169.69</v>
      </c>
      <c r="J26" s="53">
        <f t="shared" si="3"/>
        <v>23524540.34</v>
      </c>
      <c r="K26" s="53">
        <f t="shared" si="3"/>
        <v>30805630.840000004</v>
      </c>
      <c r="L26" s="53">
        <f t="shared" si="3"/>
        <v>29873289.91</v>
      </c>
      <c r="M26" s="53">
        <f t="shared" si="3"/>
        <v>12162522.53</v>
      </c>
      <c r="N26" s="53">
        <f t="shared" si="3"/>
        <v>34331596.67</v>
      </c>
      <c r="O26" s="53">
        <f t="shared" si="3"/>
        <v>19592510.64</v>
      </c>
      <c r="P26" s="54">
        <f t="shared" si="3"/>
        <v>419328434.4099999</v>
      </c>
    </row>
    <row r="27" spans="1:16" ht="15">
      <c r="A27" s="92" t="s">
        <v>58</v>
      </c>
      <c r="B27" s="86" t="s">
        <v>36</v>
      </c>
      <c r="C27" s="7" t="s">
        <v>37</v>
      </c>
      <c r="D27" s="52">
        <f>SUM(D29+D31+D33)</f>
        <v>10909800.947049998</v>
      </c>
      <c r="E27" s="52">
        <f aca="true" t="shared" si="4" ref="E27:O27">SUM(E29+E31+E33)</f>
        <v>23202105.814799998</v>
      </c>
      <c r="F27" s="52">
        <f t="shared" si="4"/>
        <v>14185615.620099999</v>
      </c>
      <c r="G27" s="52">
        <f t="shared" si="4"/>
        <v>8887181.8945</v>
      </c>
      <c r="H27" s="52">
        <f t="shared" si="4"/>
        <v>11142081.37275</v>
      </c>
      <c r="I27" s="52">
        <f t="shared" si="4"/>
        <v>16253459.342999998</v>
      </c>
      <c r="J27" s="52">
        <f t="shared" si="4"/>
        <v>10391719.557500001</v>
      </c>
      <c r="K27" s="52">
        <f t="shared" si="4"/>
        <v>11367820.565</v>
      </c>
      <c r="L27" s="52">
        <f t="shared" si="4"/>
        <v>12418764.1613</v>
      </c>
      <c r="M27" s="52">
        <f t="shared" si="4"/>
        <v>6052830.87905</v>
      </c>
      <c r="N27" s="52">
        <f t="shared" si="4"/>
        <v>15397498.851149999</v>
      </c>
      <c r="O27" s="52">
        <f t="shared" si="4"/>
        <v>8660156.922699999</v>
      </c>
      <c r="P27" s="51">
        <f>SUM(D27:O27)</f>
        <v>148869035.92889997</v>
      </c>
    </row>
    <row r="28" spans="1:16" ht="15.75" thickBot="1">
      <c r="A28" s="93"/>
      <c r="B28" s="87"/>
      <c r="C28" s="5" t="s">
        <v>38</v>
      </c>
      <c r="D28" s="52">
        <f>SUM(D30+D32+D34)</f>
        <v>2825383.2785</v>
      </c>
      <c r="E28" s="52">
        <f aca="true" t="shared" si="5" ref="E28:O28">SUM(E30+E32+E34)</f>
        <v>5727863.6241</v>
      </c>
      <c r="F28" s="52">
        <f t="shared" si="5"/>
        <v>4103978.8900999995</v>
      </c>
      <c r="G28" s="52">
        <f t="shared" si="5"/>
        <v>2555211.5623000003</v>
      </c>
      <c r="H28" s="52">
        <f t="shared" si="5"/>
        <v>2983809.8131</v>
      </c>
      <c r="I28" s="52">
        <f t="shared" si="5"/>
        <v>4422174.735099999</v>
      </c>
      <c r="J28" s="52">
        <f t="shared" si="5"/>
        <v>2811663.6026999997</v>
      </c>
      <c r="K28" s="52">
        <f t="shared" si="5"/>
        <v>2989405.8452</v>
      </c>
      <c r="L28" s="52">
        <f t="shared" si="5"/>
        <v>3908770.2009</v>
      </c>
      <c r="M28" s="52">
        <f t="shared" si="5"/>
        <v>1749975.3079499998</v>
      </c>
      <c r="N28" s="52">
        <f t="shared" si="5"/>
        <v>3693689.8498</v>
      </c>
      <c r="O28" s="52">
        <f t="shared" si="5"/>
        <v>3386908.30725</v>
      </c>
      <c r="P28" s="51">
        <f>SUM(D28:O28)</f>
        <v>41158835.017</v>
      </c>
    </row>
    <row r="29" spans="1:16" ht="15" customHeight="1">
      <c r="A29" s="93"/>
      <c r="B29" s="95" t="s">
        <v>39</v>
      </c>
      <c r="C29" s="7" t="s">
        <v>37</v>
      </c>
      <c r="D29" s="55">
        <f>SUM(D5*105.5%)</f>
        <v>8206300.947049999</v>
      </c>
      <c r="E29" s="55">
        <f aca="true" t="shared" si="6" ref="E29:O29">SUM(E5*105.5%)</f>
        <v>23202105.814799998</v>
      </c>
      <c r="F29" s="55">
        <f t="shared" si="6"/>
        <v>9360364.9301</v>
      </c>
      <c r="G29" s="55">
        <f t="shared" si="6"/>
        <v>6672400.1445</v>
      </c>
      <c r="H29" s="55">
        <f t="shared" si="6"/>
        <v>7996081.372749999</v>
      </c>
      <c r="I29" s="55">
        <f t="shared" si="6"/>
        <v>16253459.342999998</v>
      </c>
      <c r="J29" s="55">
        <f t="shared" si="6"/>
        <v>7095941.0775</v>
      </c>
      <c r="K29" s="55">
        <f t="shared" si="6"/>
        <v>8440720.565</v>
      </c>
      <c r="L29" s="55">
        <f t="shared" si="6"/>
        <v>8007350.471299999</v>
      </c>
      <c r="M29" s="55">
        <f t="shared" si="6"/>
        <v>4371040.87905</v>
      </c>
      <c r="N29" s="55">
        <f t="shared" si="6"/>
        <v>11444919.501149999</v>
      </c>
      <c r="O29" s="55">
        <f t="shared" si="6"/>
        <v>6854656.922699999</v>
      </c>
      <c r="P29" s="55">
        <f>SUM(D29:O29)</f>
        <v>117905341.9689</v>
      </c>
    </row>
    <row r="30" spans="1:16" ht="15">
      <c r="A30" s="93"/>
      <c r="B30" s="89"/>
      <c r="C30" s="5" t="s">
        <v>38</v>
      </c>
      <c r="D30" s="51">
        <f>SUM(D6*105.5%)</f>
        <v>2062133.2784999998</v>
      </c>
      <c r="E30" s="51">
        <f aca="true" t="shared" si="7" ref="E30:O30">SUM(E6*105.5%)</f>
        <v>5727863.6241</v>
      </c>
      <c r="F30" s="51">
        <f t="shared" si="7"/>
        <v>2683978.8900999995</v>
      </c>
      <c r="G30" s="51">
        <f t="shared" si="7"/>
        <v>1847011.5623</v>
      </c>
      <c r="H30" s="51">
        <f t="shared" si="7"/>
        <v>2065409.8131</v>
      </c>
      <c r="I30" s="51">
        <f t="shared" si="7"/>
        <v>4422174.735099999</v>
      </c>
      <c r="J30" s="51">
        <f t="shared" si="7"/>
        <v>1833892.9326999998</v>
      </c>
      <c r="K30" s="51">
        <f t="shared" si="7"/>
        <v>2204205.8452</v>
      </c>
      <c r="L30" s="12">
        <f t="shared" si="7"/>
        <v>2540898.2709</v>
      </c>
      <c r="M30" s="51">
        <f t="shared" si="7"/>
        <v>1204975.3079499998</v>
      </c>
      <c r="N30" s="12">
        <f t="shared" si="7"/>
        <v>2464043.6097999997</v>
      </c>
      <c r="O30" s="51">
        <f t="shared" si="7"/>
        <v>2694208.30725</v>
      </c>
      <c r="P30" s="51">
        <f aca="true" t="shared" si="8" ref="P30:P49">SUM(D30:O30)</f>
        <v>31750796.177</v>
      </c>
    </row>
    <row r="31" spans="1:16" ht="15">
      <c r="A31" s="93"/>
      <c r="B31" s="90">
        <v>8</v>
      </c>
      <c r="C31" s="5" t="s">
        <v>37</v>
      </c>
      <c r="D31" s="47">
        <v>2328500</v>
      </c>
      <c r="E31" s="47">
        <v>0</v>
      </c>
      <c r="F31" s="47">
        <v>4444250.69</v>
      </c>
      <c r="G31" s="47">
        <v>1806900</v>
      </c>
      <c r="H31" s="47">
        <v>2808000</v>
      </c>
      <c r="I31" s="47">
        <v>0</v>
      </c>
      <c r="J31" s="47">
        <v>2877400</v>
      </c>
      <c r="K31" s="47">
        <v>2560000</v>
      </c>
      <c r="L31" s="47">
        <v>4205195.19</v>
      </c>
      <c r="M31" s="47">
        <v>1510290</v>
      </c>
      <c r="N31" s="47">
        <v>3737810</v>
      </c>
      <c r="O31" s="47">
        <v>1733300</v>
      </c>
      <c r="P31" s="47">
        <f t="shared" si="8"/>
        <v>28011645.880000003</v>
      </c>
    </row>
    <row r="32" spans="1:16" ht="15">
      <c r="A32" s="93"/>
      <c r="B32" s="90"/>
      <c r="C32" s="5" t="s">
        <v>38</v>
      </c>
      <c r="D32" s="47">
        <v>650000</v>
      </c>
      <c r="E32" s="47">
        <v>0</v>
      </c>
      <c r="F32" s="47">
        <v>1301900</v>
      </c>
      <c r="G32" s="47">
        <v>587700</v>
      </c>
      <c r="H32" s="47">
        <v>827200</v>
      </c>
      <c r="I32" s="47">
        <v>0</v>
      </c>
      <c r="J32" s="47">
        <v>843900</v>
      </c>
      <c r="K32" s="47">
        <v>670400</v>
      </c>
      <c r="L32" s="47">
        <v>1209569.33</v>
      </c>
      <c r="M32" s="47">
        <v>502500</v>
      </c>
      <c r="N32" s="47">
        <v>1168396</v>
      </c>
      <c r="O32" s="47">
        <v>671700</v>
      </c>
      <c r="P32" s="47">
        <f t="shared" si="8"/>
        <v>8433265.33</v>
      </c>
    </row>
    <row r="33" spans="1:16" ht="15">
      <c r="A33" s="93"/>
      <c r="B33" s="90">
        <v>11</v>
      </c>
      <c r="C33" s="5" t="s">
        <v>37</v>
      </c>
      <c r="D33" s="77">
        <v>375000</v>
      </c>
      <c r="E33" s="77">
        <v>0</v>
      </c>
      <c r="F33" s="77">
        <v>381000</v>
      </c>
      <c r="G33" s="77">
        <v>407881.75</v>
      </c>
      <c r="H33" s="77">
        <v>338000</v>
      </c>
      <c r="I33" s="77">
        <v>0</v>
      </c>
      <c r="J33" s="77">
        <v>418378.48</v>
      </c>
      <c r="K33" s="77">
        <v>367100</v>
      </c>
      <c r="L33" s="77">
        <v>206218.5</v>
      </c>
      <c r="M33" s="77">
        <v>171500</v>
      </c>
      <c r="N33" s="77">
        <v>214769.35</v>
      </c>
      <c r="O33" s="77">
        <v>72200</v>
      </c>
      <c r="P33" s="12">
        <f t="shared" si="8"/>
        <v>2952048.08</v>
      </c>
    </row>
    <row r="34" spans="1:16" ht="15">
      <c r="A34" s="93"/>
      <c r="B34" s="90"/>
      <c r="C34" s="5" t="s">
        <v>38</v>
      </c>
      <c r="D34" s="77">
        <v>113250</v>
      </c>
      <c r="E34" s="77">
        <v>0</v>
      </c>
      <c r="F34" s="77">
        <v>118100</v>
      </c>
      <c r="G34" s="77">
        <v>120500</v>
      </c>
      <c r="H34" s="77">
        <v>91200</v>
      </c>
      <c r="I34" s="77">
        <v>0</v>
      </c>
      <c r="J34" s="77">
        <v>133870.67</v>
      </c>
      <c r="K34" s="77">
        <v>114800</v>
      </c>
      <c r="L34" s="77">
        <v>158302.6</v>
      </c>
      <c r="M34" s="77">
        <v>42500</v>
      </c>
      <c r="N34" s="77">
        <v>61250.24</v>
      </c>
      <c r="O34" s="77">
        <v>21000</v>
      </c>
      <c r="P34" s="12">
        <f t="shared" si="8"/>
        <v>974773.51</v>
      </c>
    </row>
    <row r="35" spans="1:16" ht="15">
      <c r="A35" s="93"/>
      <c r="B35" s="8" t="s">
        <v>40</v>
      </c>
      <c r="C35" s="5" t="s">
        <v>41</v>
      </c>
      <c r="D35" s="51">
        <f>SUM(D11*105.5%)</f>
        <v>375538.24309999996</v>
      </c>
      <c r="E35" s="51">
        <f aca="true" t="shared" si="9" ref="E35:O35">SUM(E11*105.5%)</f>
        <v>1051097.52335</v>
      </c>
      <c r="F35" s="51">
        <f t="shared" si="9"/>
        <v>369778.24905</v>
      </c>
      <c r="G35" s="51">
        <f t="shared" si="9"/>
        <v>243056.808</v>
      </c>
      <c r="H35" s="12">
        <f t="shared" si="9"/>
        <v>351153.0575</v>
      </c>
      <c r="I35" s="12">
        <f t="shared" si="9"/>
        <v>260444.10475</v>
      </c>
      <c r="J35" s="51">
        <f t="shared" si="9"/>
        <v>362003.2683</v>
      </c>
      <c r="K35" s="51">
        <f t="shared" si="9"/>
        <v>482625.6383</v>
      </c>
      <c r="L35" s="12">
        <f t="shared" si="9"/>
        <v>340823.96395</v>
      </c>
      <c r="M35" s="51">
        <f t="shared" si="9"/>
        <v>190694.33060000002</v>
      </c>
      <c r="N35" s="12">
        <f t="shared" si="9"/>
        <v>561400.948</v>
      </c>
      <c r="O35" s="12">
        <f t="shared" si="9"/>
        <v>185304.20899999997</v>
      </c>
      <c r="P35" s="12">
        <f t="shared" si="8"/>
        <v>4773920.3439</v>
      </c>
    </row>
    <row r="36" spans="1:16" ht="15">
      <c r="A36" s="93"/>
      <c r="B36" s="8" t="s">
        <v>40</v>
      </c>
      <c r="C36" s="5" t="s">
        <v>42</v>
      </c>
      <c r="D36" s="51">
        <f>SUM(D12*105.5%)</f>
        <v>178430.83125</v>
      </c>
      <c r="E36" s="51">
        <f aca="true" t="shared" si="10" ref="E36:O36">SUM(E12*105.5%)</f>
        <v>303445.0291</v>
      </c>
      <c r="F36" s="51">
        <f t="shared" si="10"/>
        <v>341162.3552</v>
      </c>
      <c r="G36" s="51">
        <f t="shared" si="10"/>
        <v>233955.52345</v>
      </c>
      <c r="H36" s="12">
        <f t="shared" si="10"/>
        <v>162896.18834999998</v>
      </c>
      <c r="I36" s="51">
        <f t="shared" si="10"/>
        <v>433214.63944999996</v>
      </c>
      <c r="J36" s="51">
        <f t="shared" si="10"/>
        <v>222483.64335</v>
      </c>
      <c r="K36" s="51">
        <f t="shared" si="10"/>
        <v>212630.1438</v>
      </c>
      <c r="L36" s="12">
        <f t="shared" si="10"/>
        <v>467611.4902</v>
      </c>
      <c r="M36" s="51">
        <f t="shared" si="10"/>
        <v>290661.362</v>
      </c>
      <c r="N36" s="12">
        <f t="shared" si="10"/>
        <v>380849.27135</v>
      </c>
      <c r="O36" s="12">
        <f t="shared" si="10"/>
        <v>187940.7384</v>
      </c>
      <c r="P36" s="12">
        <f t="shared" si="8"/>
        <v>3415281.2159</v>
      </c>
    </row>
    <row r="37" spans="1:16" ht="15">
      <c r="A37" s="93"/>
      <c r="B37" s="8" t="s">
        <v>40</v>
      </c>
      <c r="C37" s="5" t="s">
        <v>43</v>
      </c>
      <c r="D37" s="51">
        <f>SUM(D13*105.5%)</f>
        <v>305843.60325</v>
      </c>
      <c r="E37" s="51">
        <f aca="true" t="shared" si="11" ref="E37:O37">SUM(E13*105.5%)</f>
        <v>97469.6776</v>
      </c>
      <c r="F37" s="51">
        <f t="shared" si="11"/>
        <v>587063.612</v>
      </c>
      <c r="G37" s="51">
        <f t="shared" si="11"/>
        <v>471607.6825</v>
      </c>
      <c r="H37" s="12">
        <f t="shared" si="11"/>
        <v>293254.25659999996</v>
      </c>
      <c r="I37" s="51">
        <f t="shared" si="11"/>
        <v>120465.81855</v>
      </c>
      <c r="J37" s="51">
        <f t="shared" si="11"/>
        <v>153560.93645</v>
      </c>
      <c r="K37" s="51">
        <f t="shared" si="11"/>
        <v>69329.25114999998</v>
      </c>
      <c r="L37" s="12">
        <f t="shared" si="11"/>
        <v>116382.114</v>
      </c>
      <c r="M37" s="51">
        <f t="shared" si="11"/>
        <v>71670.37</v>
      </c>
      <c r="N37" s="12">
        <f t="shared" si="11"/>
        <v>639198.8529499999</v>
      </c>
      <c r="O37" s="12">
        <f t="shared" si="11"/>
        <v>125785.7932</v>
      </c>
      <c r="P37" s="12">
        <f t="shared" si="8"/>
        <v>3051631.96825</v>
      </c>
    </row>
    <row r="38" spans="1:16" ht="15">
      <c r="A38" s="93"/>
      <c r="B38" s="8" t="s">
        <v>40</v>
      </c>
      <c r="C38" s="5" t="s">
        <v>44</v>
      </c>
      <c r="D38" s="75">
        <v>1473335</v>
      </c>
      <c r="E38" s="75">
        <v>2378673.08</v>
      </c>
      <c r="F38" s="74">
        <v>1456023.27</v>
      </c>
      <c r="G38" s="74">
        <v>935472.85</v>
      </c>
      <c r="H38" s="74">
        <v>1322800</v>
      </c>
      <c r="I38" s="75">
        <v>2451775</v>
      </c>
      <c r="J38" s="74">
        <v>2058287.25</v>
      </c>
      <c r="K38" s="74">
        <v>1626968.01</v>
      </c>
      <c r="L38" s="75">
        <v>3077188.94</v>
      </c>
      <c r="M38" s="75">
        <v>977061.6</v>
      </c>
      <c r="N38" s="75">
        <v>1453302.13</v>
      </c>
      <c r="O38" s="75">
        <v>1528000</v>
      </c>
      <c r="P38" s="51">
        <f t="shared" si="8"/>
        <v>20738887.13</v>
      </c>
    </row>
    <row r="39" spans="1:16" ht="15">
      <c r="A39" s="93"/>
      <c r="B39" s="8" t="s">
        <v>40</v>
      </c>
      <c r="C39" s="5" t="s">
        <v>45</v>
      </c>
      <c r="D39" s="51">
        <f>SUM(D15*105.5%)</f>
        <v>1823.04</v>
      </c>
      <c r="E39" s="51">
        <f aca="true" t="shared" si="12" ref="E39:O39">SUM(E15*105.5%)</f>
        <v>0</v>
      </c>
      <c r="F39" s="51">
        <f t="shared" si="12"/>
        <v>0</v>
      </c>
      <c r="G39" s="51">
        <f t="shared" si="12"/>
        <v>0</v>
      </c>
      <c r="H39" s="51">
        <f t="shared" si="12"/>
        <v>0</v>
      </c>
      <c r="I39" s="51">
        <f t="shared" si="12"/>
        <v>0</v>
      </c>
      <c r="J39" s="51">
        <f t="shared" si="12"/>
        <v>41356</v>
      </c>
      <c r="K39" s="51">
        <f t="shared" si="12"/>
        <v>0</v>
      </c>
      <c r="L39" s="12">
        <f t="shared" si="12"/>
        <v>0</v>
      </c>
      <c r="M39" s="51">
        <f t="shared" si="12"/>
        <v>0</v>
      </c>
      <c r="N39" s="12">
        <f t="shared" si="12"/>
        <v>0</v>
      </c>
      <c r="O39" s="51">
        <f t="shared" si="12"/>
        <v>104445</v>
      </c>
      <c r="P39" s="51">
        <f t="shared" si="8"/>
        <v>147624.04</v>
      </c>
    </row>
    <row r="40" spans="1:16" ht="15">
      <c r="A40" s="93"/>
      <c r="B40" s="8" t="s">
        <v>40</v>
      </c>
      <c r="C40" s="5" t="s">
        <v>46</v>
      </c>
      <c r="D40" s="51">
        <f>SUM(D16*105.5%)</f>
        <v>1858961.2519</v>
      </c>
      <c r="E40" s="51">
        <f aca="true" t="shared" si="13" ref="E40:O40">SUM(E16*105.5%)</f>
        <v>35661376.8728</v>
      </c>
      <c r="F40" s="51">
        <f t="shared" si="13"/>
        <v>3277200.0728999996</v>
      </c>
      <c r="G40" s="51">
        <f t="shared" si="13"/>
        <v>3821330.1328499997</v>
      </c>
      <c r="H40" s="51">
        <f t="shared" si="13"/>
        <v>1524033.21875</v>
      </c>
      <c r="I40" s="51">
        <f t="shared" si="13"/>
        <v>6114394.8195</v>
      </c>
      <c r="J40" s="51">
        <f t="shared" si="13"/>
        <v>3110062.2359499997</v>
      </c>
      <c r="K40" s="51">
        <f t="shared" si="13"/>
        <v>4536370.298299999</v>
      </c>
      <c r="L40" s="12">
        <f t="shared" si="13"/>
        <v>2663756.55515</v>
      </c>
      <c r="M40" s="51">
        <f t="shared" si="13"/>
        <v>828646.2895999999</v>
      </c>
      <c r="N40" s="12">
        <f t="shared" si="13"/>
        <v>5209595.243349999</v>
      </c>
      <c r="O40" s="51">
        <f t="shared" si="13"/>
        <v>1158957.32625</v>
      </c>
      <c r="P40" s="51">
        <f t="shared" si="8"/>
        <v>69764684.3173</v>
      </c>
    </row>
    <row r="41" spans="1:16" ht="15">
      <c r="A41" s="93"/>
      <c r="B41" s="8" t="s">
        <v>40</v>
      </c>
      <c r="C41" s="5" t="s">
        <v>47</v>
      </c>
      <c r="D41" s="51">
        <f>SUM(D17*105.5%)</f>
        <v>1638296.28085</v>
      </c>
      <c r="E41" s="51">
        <f aca="true" t="shared" si="14" ref="E41:O41">SUM(E17*105.5%)</f>
        <v>7481780.62545</v>
      </c>
      <c r="F41" s="51">
        <f t="shared" si="14"/>
        <v>2194519.49985</v>
      </c>
      <c r="G41" s="51">
        <f t="shared" si="14"/>
        <v>1312380.55355</v>
      </c>
      <c r="H41" s="51">
        <f t="shared" si="14"/>
        <v>1708056.4045499999</v>
      </c>
      <c r="I41" s="51">
        <f t="shared" si="14"/>
        <v>5477457.67555</v>
      </c>
      <c r="J41" s="51">
        <f t="shared" si="14"/>
        <v>1848848.6970999998</v>
      </c>
      <c r="K41" s="51">
        <f t="shared" si="14"/>
        <v>4055902.60975</v>
      </c>
      <c r="L41" s="12">
        <f t="shared" si="14"/>
        <v>2371484.915</v>
      </c>
      <c r="M41" s="51">
        <f t="shared" si="14"/>
        <v>580137.29435</v>
      </c>
      <c r="N41" s="12">
        <f t="shared" si="14"/>
        <v>2332606.0549999997</v>
      </c>
      <c r="O41" s="51">
        <f t="shared" si="14"/>
        <v>1437299.7380999997</v>
      </c>
      <c r="P41" s="51">
        <f t="shared" si="8"/>
        <v>32438770.349099994</v>
      </c>
    </row>
    <row r="42" spans="1:16" ht="15">
      <c r="A42" s="93"/>
      <c r="B42" s="8" t="s">
        <v>40</v>
      </c>
      <c r="C42" s="5" t="s">
        <v>48</v>
      </c>
      <c r="D42" s="51">
        <v>0</v>
      </c>
      <c r="E42" s="73">
        <f>SUM(E59)</f>
        <v>31440861.8909</v>
      </c>
      <c r="F42" s="51">
        <v>0</v>
      </c>
      <c r="G42" s="51">
        <v>0</v>
      </c>
      <c r="H42" s="51">
        <v>0</v>
      </c>
      <c r="I42" s="73">
        <f>SUM(I59)</f>
        <v>19640324.125</v>
      </c>
      <c r="J42" s="51">
        <v>0</v>
      </c>
      <c r="K42" s="51">
        <v>0</v>
      </c>
      <c r="L42" s="12">
        <v>0</v>
      </c>
      <c r="M42" s="51">
        <v>0</v>
      </c>
      <c r="N42" s="12">
        <v>0</v>
      </c>
      <c r="O42" s="51">
        <v>0</v>
      </c>
      <c r="P42" s="51">
        <f t="shared" si="8"/>
        <v>51081186.0159</v>
      </c>
    </row>
    <row r="43" spans="1:16" ht="15">
      <c r="A43" s="93"/>
      <c r="B43" s="8" t="s">
        <v>40</v>
      </c>
      <c r="C43" s="5" t="s">
        <v>49</v>
      </c>
      <c r="D43" s="51">
        <f>SUM(D19*105.5%)</f>
        <v>0</v>
      </c>
      <c r="E43" s="51">
        <v>940000</v>
      </c>
      <c r="F43" s="51">
        <f aca="true" t="shared" si="15" ref="F43:O43">SUM(F19*105.5%)</f>
        <v>0</v>
      </c>
      <c r="G43" s="51">
        <f t="shared" si="15"/>
        <v>0</v>
      </c>
      <c r="H43" s="51">
        <f t="shared" si="15"/>
        <v>0</v>
      </c>
      <c r="I43" s="51">
        <f t="shared" si="15"/>
        <v>0</v>
      </c>
      <c r="J43" s="51">
        <f t="shared" si="15"/>
        <v>0</v>
      </c>
      <c r="K43" s="51">
        <f t="shared" si="15"/>
        <v>0</v>
      </c>
      <c r="L43" s="12">
        <f t="shared" si="15"/>
        <v>0</v>
      </c>
      <c r="M43" s="51">
        <f t="shared" si="15"/>
        <v>0</v>
      </c>
      <c r="N43" s="12">
        <v>12563800</v>
      </c>
      <c r="O43" s="51">
        <f t="shared" si="15"/>
        <v>0</v>
      </c>
      <c r="P43" s="51">
        <f t="shared" si="8"/>
        <v>13503800</v>
      </c>
    </row>
    <row r="44" spans="1:16" ht="15">
      <c r="A44" s="93"/>
      <c r="B44" s="9" t="s">
        <v>40</v>
      </c>
      <c r="C44" s="5" t="s">
        <v>50</v>
      </c>
      <c r="D44" s="77">
        <v>1546975</v>
      </c>
      <c r="E44" s="77">
        <v>81869</v>
      </c>
      <c r="F44" s="77">
        <v>2039094</v>
      </c>
      <c r="G44" s="77">
        <v>1087086</v>
      </c>
      <c r="H44" s="77">
        <v>1042520</v>
      </c>
      <c r="I44" s="77">
        <v>6166144</v>
      </c>
      <c r="J44" s="77">
        <v>1281958</v>
      </c>
      <c r="K44" s="77">
        <v>1246988</v>
      </c>
      <c r="L44" s="77">
        <v>2603964</v>
      </c>
      <c r="M44" s="77">
        <v>496387</v>
      </c>
      <c r="N44" s="77">
        <v>1527938</v>
      </c>
      <c r="O44" s="77">
        <v>1363041</v>
      </c>
      <c r="P44" s="51">
        <f t="shared" si="8"/>
        <v>20483964</v>
      </c>
    </row>
    <row r="45" spans="1:16" ht="15">
      <c r="A45" s="93"/>
      <c r="B45" s="8" t="s">
        <v>40</v>
      </c>
      <c r="C45" s="5" t="s">
        <v>51</v>
      </c>
      <c r="D45" s="51">
        <f>SUM(D21*105.5%)</f>
        <v>31649.999999999996</v>
      </c>
      <c r="E45" s="51">
        <f aca="true" t="shared" si="16" ref="E45:O45">SUM(E21*105.5%)</f>
        <v>241998.00999999998</v>
      </c>
      <c r="F45" s="51">
        <f t="shared" si="16"/>
        <v>58025</v>
      </c>
      <c r="G45" s="51">
        <f t="shared" si="16"/>
        <v>131875</v>
      </c>
      <c r="H45" s="51">
        <f t="shared" si="16"/>
        <v>0</v>
      </c>
      <c r="I45" s="51">
        <f t="shared" si="16"/>
        <v>83403.025</v>
      </c>
      <c r="J45" s="51">
        <f t="shared" si="16"/>
        <v>42200</v>
      </c>
      <c r="K45" s="51">
        <f t="shared" si="16"/>
        <v>3692500</v>
      </c>
      <c r="L45" s="51">
        <f t="shared" si="16"/>
        <v>84400</v>
      </c>
      <c r="M45" s="51">
        <f t="shared" si="16"/>
        <v>31649.999999999996</v>
      </c>
      <c r="N45" s="51">
        <f t="shared" si="16"/>
        <v>52750</v>
      </c>
      <c r="O45" s="51">
        <f t="shared" si="16"/>
        <v>21100</v>
      </c>
      <c r="P45" s="51">
        <f t="shared" si="8"/>
        <v>4471551.035</v>
      </c>
    </row>
    <row r="46" spans="1:16" ht="15">
      <c r="A46" s="93"/>
      <c r="B46" s="8" t="s">
        <v>40</v>
      </c>
      <c r="C46" s="5" t="s">
        <v>52</v>
      </c>
      <c r="D46" s="51">
        <f>SUM(D22*105.5%)</f>
        <v>63299.99999999999</v>
      </c>
      <c r="E46" s="51">
        <f aca="true" t="shared" si="17" ref="E46:O46">SUM(E22*105.5%)</f>
        <v>126599.99999999999</v>
      </c>
      <c r="F46" s="51">
        <f t="shared" si="17"/>
        <v>63299.99999999999</v>
      </c>
      <c r="G46" s="51">
        <f t="shared" si="17"/>
        <v>200243.22</v>
      </c>
      <c r="H46" s="51">
        <f t="shared" si="17"/>
        <v>63299.99999999999</v>
      </c>
      <c r="I46" s="51">
        <f t="shared" si="17"/>
        <v>240891.66314999998</v>
      </c>
      <c r="J46" s="51">
        <f t="shared" si="17"/>
        <v>130372.68</v>
      </c>
      <c r="K46" s="51">
        <f t="shared" si="17"/>
        <v>0</v>
      </c>
      <c r="L46" s="51">
        <f t="shared" si="17"/>
        <v>126599.99999999999</v>
      </c>
      <c r="M46" s="51">
        <f t="shared" si="17"/>
        <v>63299.99999999999</v>
      </c>
      <c r="N46" s="51">
        <f t="shared" si="17"/>
        <v>68575</v>
      </c>
      <c r="O46" s="51">
        <f t="shared" si="17"/>
        <v>147081.26359999998</v>
      </c>
      <c r="P46" s="51">
        <f t="shared" si="8"/>
        <v>1293563.8267499998</v>
      </c>
    </row>
    <row r="47" spans="1:16" ht="15">
      <c r="A47" s="93"/>
      <c r="B47" s="8" t="s">
        <v>40</v>
      </c>
      <c r="C47" s="5" t="s">
        <v>53</v>
      </c>
      <c r="D47" s="51">
        <f>SUM(D23*105.5%)</f>
        <v>359471.44765</v>
      </c>
      <c r="E47" s="51">
        <f aca="true" t="shared" si="18" ref="E47:O47">SUM(E23*105.5%)</f>
        <v>294929.44889999996</v>
      </c>
      <c r="F47" s="51">
        <f t="shared" si="18"/>
        <v>626458.73625</v>
      </c>
      <c r="G47" s="51">
        <f t="shared" si="18"/>
        <v>191975.19555</v>
      </c>
      <c r="H47" s="51">
        <f t="shared" si="18"/>
        <v>371202.56235</v>
      </c>
      <c r="I47" s="51">
        <f t="shared" si="18"/>
        <v>1820798.5997499998</v>
      </c>
      <c r="J47" s="51">
        <f t="shared" si="18"/>
        <v>300126.39999999997</v>
      </c>
      <c r="K47" s="51">
        <f t="shared" si="18"/>
        <v>253029.7652</v>
      </c>
      <c r="L47" s="51">
        <f t="shared" si="18"/>
        <v>1580633.29355</v>
      </c>
      <c r="M47" s="51">
        <f t="shared" si="18"/>
        <v>201997.0942</v>
      </c>
      <c r="N47" s="51">
        <f t="shared" si="18"/>
        <v>531295.9427499999</v>
      </c>
      <c r="O47" s="51">
        <f t="shared" si="18"/>
        <v>263326.2276</v>
      </c>
      <c r="P47" s="51">
        <f t="shared" si="8"/>
        <v>6795244.713749998</v>
      </c>
    </row>
    <row r="48" spans="1:16" ht="15">
      <c r="A48" s="93"/>
      <c r="B48" s="8" t="s">
        <v>40</v>
      </c>
      <c r="C48" s="5" t="s">
        <v>61</v>
      </c>
      <c r="D48" s="51">
        <f>SUM(D24*105.5%)</f>
        <v>1006580.7749999999</v>
      </c>
      <c r="E48" s="51">
        <f aca="true" t="shared" si="19" ref="E48:O48">SUM(E24*105.5%)</f>
        <v>9272650.805850001</v>
      </c>
      <c r="F48" s="51">
        <f t="shared" si="19"/>
        <v>1483709.7999999998</v>
      </c>
      <c r="G48" s="51">
        <f t="shared" si="19"/>
        <v>1119868.785</v>
      </c>
      <c r="H48" s="51">
        <f t="shared" si="19"/>
        <v>1580287.94985</v>
      </c>
      <c r="I48" s="51">
        <f t="shared" si="19"/>
        <v>806970.4073</v>
      </c>
      <c r="J48" s="51">
        <f t="shared" si="19"/>
        <v>1697071.32255</v>
      </c>
      <c r="K48" s="51">
        <f t="shared" si="19"/>
        <v>2686073.2655499997</v>
      </c>
      <c r="L48" s="51">
        <f t="shared" si="19"/>
        <v>536214.2999999999</v>
      </c>
      <c r="M48" s="51">
        <f t="shared" si="19"/>
        <v>916787.615</v>
      </c>
      <c r="N48" s="51">
        <f t="shared" si="19"/>
        <v>1966155.1809999999</v>
      </c>
      <c r="O48" s="51">
        <f t="shared" si="19"/>
        <v>724051.2474999999</v>
      </c>
      <c r="P48" s="51">
        <f t="shared" si="8"/>
        <v>23796421.454599995</v>
      </c>
    </row>
    <row r="49" spans="1:16" ht="15">
      <c r="A49" s="93"/>
      <c r="B49" s="8" t="s">
        <v>40</v>
      </c>
      <c r="C49" s="5" t="s">
        <v>54</v>
      </c>
      <c r="D49" s="51">
        <f>SUM(D25*105.5%)</f>
        <v>1186853.689</v>
      </c>
      <c r="E49" s="51">
        <f aca="true" t="shared" si="20" ref="E49:O49">SUM(E25*105.5%)</f>
        <v>1516438.5163999998</v>
      </c>
      <c r="F49" s="51">
        <f t="shared" si="20"/>
        <v>473259.80194999994</v>
      </c>
      <c r="G49" s="51">
        <f t="shared" si="20"/>
        <v>1021904.9243</v>
      </c>
      <c r="H49" s="51">
        <f t="shared" si="20"/>
        <v>782057.18365</v>
      </c>
      <c r="I49" s="51">
        <f t="shared" si="20"/>
        <v>4001210.0171499997</v>
      </c>
      <c r="J49" s="51">
        <f t="shared" si="20"/>
        <v>823472.64345</v>
      </c>
      <c r="K49" s="51">
        <f t="shared" si="20"/>
        <v>469762.56135</v>
      </c>
      <c r="L49" s="51">
        <f t="shared" si="20"/>
        <v>895523.4147999999</v>
      </c>
      <c r="M49" s="51">
        <f t="shared" si="20"/>
        <v>567293.66105</v>
      </c>
      <c r="N49" s="51">
        <f t="shared" si="20"/>
        <v>2792755.01325</v>
      </c>
      <c r="O49" s="51">
        <f t="shared" si="20"/>
        <v>923112.9940999999</v>
      </c>
      <c r="P49" s="51">
        <f t="shared" si="8"/>
        <v>15453644.420449998</v>
      </c>
    </row>
    <row r="50" spans="1:16" ht="18.75" customHeight="1">
      <c r="A50" s="94"/>
      <c r="B50" s="13"/>
      <c r="C50" s="14" t="s">
        <v>55</v>
      </c>
      <c r="D50" s="56">
        <f>SUM(D29:D49)</f>
        <v>23762243.387549996</v>
      </c>
      <c r="E50" s="56">
        <f aca="true" t="shared" si="21" ref="E50:P50">SUM(E29:E49)</f>
        <v>119819159.91925</v>
      </c>
      <c r="F50" s="56">
        <f t="shared" si="21"/>
        <v>31259188.9074</v>
      </c>
      <c r="G50" s="56">
        <f t="shared" si="21"/>
        <v>22213150.132</v>
      </c>
      <c r="H50" s="56">
        <f t="shared" si="21"/>
        <v>23327452.00745</v>
      </c>
      <c r="I50" s="56">
        <f t="shared" si="21"/>
        <v>68293127.97325</v>
      </c>
      <c r="J50" s="56">
        <f t="shared" si="21"/>
        <v>25275186.237349994</v>
      </c>
      <c r="K50" s="56">
        <f t="shared" si="21"/>
        <v>33689405.9536</v>
      </c>
      <c r="L50" s="56">
        <f t="shared" si="21"/>
        <v>31192117.34885</v>
      </c>
      <c r="M50" s="56">
        <f t="shared" si="21"/>
        <v>13019092.803799998</v>
      </c>
      <c r="N50" s="56">
        <f t="shared" si="21"/>
        <v>49171410.3386</v>
      </c>
      <c r="O50" s="56">
        <f t="shared" si="21"/>
        <v>20216510.767699998</v>
      </c>
      <c r="P50" s="56">
        <f t="shared" si="21"/>
        <v>461238045.7768</v>
      </c>
    </row>
    <row r="51" spans="1:16" ht="36.75" customHeight="1">
      <c r="A51" s="91" t="s">
        <v>59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3" spans="1:16" ht="15">
      <c r="A53" s="80" t="s">
        <v>63</v>
      </c>
      <c r="B53" s="80"/>
      <c r="C53" s="81"/>
      <c r="D53" s="42">
        <v>211</v>
      </c>
      <c r="E53" s="43">
        <v>13650672.91</v>
      </c>
      <c r="F53" s="42"/>
      <c r="G53" s="42"/>
      <c r="H53" s="42"/>
      <c r="I53" s="44">
        <v>10097599.51</v>
      </c>
      <c r="J53" s="42"/>
      <c r="K53" s="42"/>
      <c r="L53" s="42"/>
      <c r="M53" s="42"/>
      <c r="N53" s="42"/>
      <c r="O53" s="44">
        <v>1523332.32</v>
      </c>
      <c r="P53" s="44">
        <f>SUM(E53:O53)</f>
        <v>25271604.740000002</v>
      </c>
    </row>
    <row r="54" spans="1:16" ht="15">
      <c r="A54" s="80"/>
      <c r="B54" s="80"/>
      <c r="C54" s="81"/>
      <c r="D54" s="42">
        <v>213</v>
      </c>
      <c r="E54" s="43">
        <v>3853273.98</v>
      </c>
      <c r="F54" s="42"/>
      <c r="G54" s="42"/>
      <c r="H54" s="42"/>
      <c r="I54" s="44">
        <v>3114192.56</v>
      </c>
      <c r="J54" s="42"/>
      <c r="K54" s="42"/>
      <c r="L54" s="42"/>
      <c r="M54" s="42"/>
      <c r="N54" s="42"/>
      <c r="O54" s="44">
        <v>664885.46</v>
      </c>
      <c r="P54" s="44">
        <f>SUM(E54:O54)</f>
        <v>7632352</v>
      </c>
    </row>
    <row r="55" ht="15">
      <c r="I55" s="48"/>
    </row>
    <row r="56" spans="1:18" ht="15">
      <c r="A56" s="79" t="s">
        <v>64</v>
      </c>
      <c r="B56" s="79"/>
      <c r="C56" s="79"/>
      <c r="D56" s="79"/>
      <c r="E56" s="48">
        <f>SUM(E18-E53-E54)</f>
        <v>11020220.379999999</v>
      </c>
      <c r="F56" s="48"/>
      <c r="G56" s="48"/>
      <c r="H56" s="48"/>
      <c r="I56" s="48">
        <f>SUM(I18-I53-I54)</f>
        <v>7439072.5</v>
      </c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15">
      <c r="A57" s="79" t="s">
        <v>65</v>
      </c>
      <c r="B57" s="79"/>
      <c r="C57" s="79"/>
      <c r="D57" s="79"/>
      <c r="E57" s="48">
        <f>SUM(E56*105.5%)</f>
        <v>11626332.500899998</v>
      </c>
      <c r="F57" s="48"/>
      <c r="G57" s="48"/>
      <c r="H57" s="50"/>
      <c r="I57" s="50">
        <f>SUM(I56*105%)</f>
        <v>7811026.125</v>
      </c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15">
      <c r="A58" s="79" t="s">
        <v>66</v>
      </c>
      <c r="B58" s="79"/>
      <c r="C58" s="79"/>
      <c r="D58" s="79"/>
      <c r="E58" s="48">
        <v>19814529.39</v>
      </c>
      <c r="F58" s="48"/>
      <c r="G58" s="48"/>
      <c r="H58" s="50"/>
      <c r="I58" s="78">
        <v>11829298</v>
      </c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15">
      <c r="A59" s="79" t="s">
        <v>67</v>
      </c>
      <c r="B59" s="79"/>
      <c r="C59" s="79"/>
      <c r="D59" s="79"/>
      <c r="E59" s="76">
        <f>SUM(E57:E58)</f>
        <v>31440861.8909</v>
      </c>
      <c r="F59" s="48"/>
      <c r="G59" s="48"/>
      <c r="H59" s="50"/>
      <c r="I59" s="76">
        <f>SUM(I57:I58)</f>
        <v>19640324.125</v>
      </c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15">
      <c r="A60" s="48"/>
      <c r="B60" s="48"/>
      <c r="C60" s="48"/>
      <c r="D60" s="48"/>
      <c r="E60" s="48"/>
      <c r="F60" s="48"/>
      <c r="G60" s="48"/>
      <c r="H60" s="48"/>
      <c r="I60" s="50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>
      <c r="A61" s="48"/>
      <c r="B61" s="48"/>
      <c r="C61" s="48"/>
      <c r="D61" s="48"/>
      <c r="E61" s="48"/>
      <c r="F61" s="48"/>
      <c r="G61" s="48"/>
      <c r="H61" s="48"/>
      <c r="I61" s="50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</sheetData>
  <sheetProtection/>
  <mergeCells count="17">
    <mergeCell ref="A51:P51"/>
    <mergeCell ref="B9:B10"/>
    <mergeCell ref="A27:A50"/>
    <mergeCell ref="B27:B28"/>
    <mergeCell ref="B29:B30"/>
    <mergeCell ref="B31:B32"/>
    <mergeCell ref="B33:B34"/>
    <mergeCell ref="A59:D59"/>
    <mergeCell ref="A53:C54"/>
    <mergeCell ref="A56:D56"/>
    <mergeCell ref="A57:D57"/>
    <mergeCell ref="A58:D58"/>
    <mergeCell ref="A1:P1"/>
    <mergeCell ref="A3:A26"/>
    <mergeCell ref="B3:B4"/>
    <mergeCell ref="B5:B6"/>
    <mergeCell ref="B7:B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2" sqref="B2:C13"/>
    </sheetView>
  </sheetViews>
  <sheetFormatPr defaultColWidth="9.140625" defaultRowHeight="15"/>
  <cols>
    <col min="1" max="1" width="26.28125" style="16" customWidth="1"/>
    <col min="2" max="2" width="29.421875" style="39" customWidth="1"/>
    <col min="3" max="3" width="34.8515625" style="39" customWidth="1"/>
    <col min="4" max="16384" width="9.140625" style="16" customWidth="1"/>
  </cols>
  <sheetData>
    <row r="1" spans="1:3" s="24" customFormat="1" ht="315.75" customHeight="1">
      <c r="A1" s="17" t="s">
        <v>0</v>
      </c>
      <c r="B1" s="19" t="s">
        <v>62</v>
      </c>
      <c r="C1" s="21" t="s">
        <v>60</v>
      </c>
    </row>
    <row r="2" spans="1:3" ht="18.75">
      <c r="A2" s="25" t="s">
        <v>1</v>
      </c>
      <c r="B2" s="69"/>
      <c r="C2" s="69"/>
    </row>
    <row r="3" spans="1:3" ht="18.75">
      <c r="A3" s="25" t="s">
        <v>2</v>
      </c>
      <c r="B3" s="69"/>
      <c r="C3" s="69"/>
    </row>
    <row r="4" spans="1:3" ht="18.75">
      <c r="A4" s="25" t="s">
        <v>3</v>
      </c>
      <c r="B4" s="69"/>
      <c r="C4" s="69"/>
    </row>
    <row r="5" spans="1:3" ht="18.75">
      <c r="A5" s="25" t="s">
        <v>4</v>
      </c>
      <c r="B5" s="69"/>
      <c r="C5" s="69"/>
    </row>
    <row r="6" spans="1:3" ht="18.75">
      <c r="A6" s="25" t="s">
        <v>5</v>
      </c>
      <c r="B6" s="69"/>
      <c r="C6" s="69"/>
    </row>
    <row r="7" spans="1:3" ht="18.75">
      <c r="A7" s="25" t="s">
        <v>6</v>
      </c>
      <c r="B7" s="69"/>
      <c r="C7" s="69"/>
    </row>
    <row r="8" spans="1:3" ht="18.75">
      <c r="A8" s="25" t="s">
        <v>7</v>
      </c>
      <c r="B8" s="69"/>
      <c r="C8" s="69"/>
    </row>
    <row r="9" spans="1:3" ht="18.75">
      <c r="A9" s="25" t="s">
        <v>8</v>
      </c>
      <c r="B9" s="69"/>
      <c r="C9" s="69"/>
    </row>
    <row r="10" spans="1:3" ht="18.75">
      <c r="A10" s="25" t="s">
        <v>9</v>
      </c>
      <c r="B10" s="69"/>
      <c r="C10" s="69"/>
    </row>
    <row r="11" spans="1:3" ht="18.75">
      <c r="A11" s="25" t="s">
        <v>10</v>
      </c>
      <c r="B11" s="69"/>
      <c r="C11" s="69"/>
    </row>
    <row r="12" spans="1:3" ht="18.75">
      <c r="A12" s="25" t="s">
        <v>11</v>
      </c>
      <c r="B12" s="69"/>
      <c r="C12" s="69"/>
    </row>
    <row r="13" spans="1:3" ht="18.75">
      <c r="A13" s="25" t="s">
        <v>12</v>
      </c>
      <c r="B13" s="69"/>
      <c r="C13" s="69"/>
    </row>
    <row r="14" spans="1:3" s="38" customFormat="1" ht="18.75">
      <c r="A14" s="25" t="s">
        <v>13</v>
      </c>
      <c r="B14" s="34">
        <f>SUM(B2:B13)</f>
        <v>0</v>
      </c>
      <c r="C14" s="33">
        <f>SUM(C2:C13)</f>
        <v>0</v>
      </c>
    </row>
    <row r="15" ht="23.25" customHeight="1"/>
    <row r="16" ht="18.75">
      <c r="C16" s="40"/>
    </row>
    <row r="17" ht="18.75">
      <c r="C17" s="40"/>
    </row>
    <row r="18" ht="18.75">
      <c r="C18" s="40"/>
    </row>
    <row r="19" ht="18.75">
      <c r="C19" s="40"/>
    </row>
    <row r="20" ht="18.75">
      <c r="C20" s="40"/>
    </row>
    <row r="21" ht="18.75">
      <c r="C21" s="40"/>
    </row>
    <row r="22" ht="18.75">
      <c r="C22" s="40"/>
    </row>
    <row r="23" ht="18.75">
      <c r="C23" s="40"/>
    </row>
    <row r="24" ht="18.75">
      <c r="C24" s="40"/>
    </row>
    <row r="25" ht="18.75">
      <c r="C25" s="40"/>
    </row>
    <row r="26" ht="18.75">
      <c r="C26" s="40"/>
    </row>
    <row r="27" ht="18.75">
      <c r="C27" s="40"/>
    </row>
    <row r="28" ht="18.75">
      <c r="C28" s="40"/>
    </row>
    <row r="29" ht="18.75">
      <c r="C29" s="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6.28125" style="16" customWidth="1"/>
    <col min="2" max="2" width="24.00390625" style="39" customWidth="1"/>
    <col min="3" max="3" width="27.140625" style="39" customWidth="1"/>
    <col min="4" max="16384" width="9.140625" style="16" customWidth="1"/>
  </cols>
  <sheetData>
    <row r="1" spans="1:3" s="24" customFormat="1" ht="315.75" customHeight="1">
      <c r="A1" s="17" t="s">
        <v>0</v>
      </c>
      <c r="B1" s="19" t="s">
        <v>26</v>
      </c>
      <c r="C1" s="21" t="s">
        <v>23</v>
      </c>
    </row>
    <row r="2" spans="1:3" ht="18.75">
      <c r="A2" s="25" t="s">
        <v>1</v>
      </c>
      <c r="B2" s="68"/>
      <c r="C2" s="70"/>
    </row>
    <row r="3" spans="1:3" ht="18.75">
      <c r="A3" s="25" t="s">
        <v>2</v>
      </c>
      <c r="B3" s="68"/>
      <c r="C3" s="70"/>
    </row>
    <row r="4" spans="1:3" ht="18.75">
      <c r="A4" s="25" t="s">
        <v>3</v>
      </c>
      <c r="B4" s="68"/>
      <c r="C4" s="70"/>
    </row>
    <row r="5" spans="1:3" ht="18.75">
      <c r="A5" s="25" t="s">
        <v>4</v>
      </c>
      <c r="B5" s="68"/>
      <c r="C5" s="70"/>
    </row>
    <row r="6" spans="1:3" ht="18.75">
      <c r="A6" s="25" t="s">
        <v>5</v>
      </c>
      <c r="B6" s="68"/>
      <c r="C6" s="70"/>
    </row>
    <row r="7" spans="1:3" ht="18.75">
      <c r="A7" s="25" t="s">
        <v>6</v>
      </c>
      <c r="B7" s="68"/>
      <c r="C7" s="70"/>
    </row>
    <row r="8" spans="1:3" ht="18.75">
      <c r="A8" s="25" t="s">
        <v>7</v>
      </c>
      <c r="B8" s="68"/>
      <c r="C8" s="70"/>
    </row>
    <row r="9" spans="1:3" ht="18.75">
      <c r="A9" s="25" t="s">
        <v>8</v>
      </c>
      <c r="B9" s="68"/>
      <c r="C9" s="70"/>
    </row>
    <row r="10" spans="1:3" ht="18.75">
      <c r="A10" s="25" t="s">
        <v>9</v>
      </c>
      <c r="B10" s="68"/>
      <c r="C10" s="70"/>
    </row>
    <row r="11" spans="1:3" ht="18.75">
      <c r="A11" s="25" t="s">
        <v>10</v>
      </c>
      <c r="B11" s="68"/>
      <c r="C11" s="70"/>
    </row>
    <row r="12" spans="1:3" ht="18.75">
      <c r="A12" s="25" t="s">
        <v>11</v>
      </c>
      <c r="B12" s="68"/>
      <c r="C12" s="70"/>
    </row>
    <row r="13" spans="1:3" ht="18.75">
      <c r="A13" s="25" t="s">
        <v>12</v>
      </c>
      <c r="B13" s="68"/>
      <c r="C13" s="70"/>
    </row>
    <row r="14" spans="1:3" s="38" customFormat="1" ht="18.75">
      <c r="A14" s="25" t="s">
        <v>13</v>
      </c>
      <c r="B14" s="33">
        <f>SUM(B2:B13)</f>
        <v>0</v>
      </c>
      <c r="C14" s="33">
        <f>SUM(C2:C13)</f>
        <v>0</v>
      </c>
    </row>
    <row r="15" ht="23.25" customHeight="1"/>
    <row r="17" ht="18.75">
      <c r="B17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2013-12-18T08:08:44Z</dcterms:modified>
  <cp:category/>
  <cp:version/>
  <cp:contentType/>
  <cp:contentStatus/>
</cp:coreProperties>
</file>